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daan/Desktop/"/>
    </mc:Choice>
  </mc:AlternateContent>
  <xr:revisionPtr revIDLastSave="0" documentId="13_ncr:1_{038619F8-A9D2-3143-9E62-E1669844FAB4}" xr6:coauthVersionLast="47" xr6:coauthVersionMax="47" xr10:uidLastSave="{00000000-0000-0000-0000-000000000000}"/>
  <bookViews>
    <workbookView xWindow="-40" yWindow="-18640" windowWidth="24540" windowHeight="16460" xr2:uid="{282749B1-C193-4342-8A15-A8EE0032368D}"/>
  </bookViews>
  <sheets>
    <sheet name="Supplementary_Table3" sheetId="1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2" i="12" l="1"/>
  <c r="A50" i="12"/>
  <c r="A51" i="12"/>
  <c r="A49" i="12"/>
  <c r="A48" i="12"/>
  <c r="A47" i="12"/>
  <c r="A46" i="12"/>
  <c r="A30" i="12"/>
  <c r="A40" i="12"/>
  <c r="A38" i="12"/>
  <c r="A39" i="12"/>
  <c r="A37" i="12"/>
  <c r="A41" i="12"/>
  <c r="A45" i="12"/>
  <c r="A6" i="12" l="1"/>
  <c r="A7" i="12"/>
  <c r="AD27" i="12"/>
  <c r="AD28" i="12"/>
  <c r="AD29" i="12"/>
  <c r="AD26" i="12"/>
  <c r="A25" i="12"/>
  <c r="A26" i="12"/>
  <c r="A27" i="12"/>
  <c r="A28" i="12"/>
  <c r="A29" i="12"/>
  <c r="A43" i="12" l="1"/>
  <c r="A42" i="12"/>
  <c r="A54" i="12"/>
  <c r="A15" i="12" l="1"/>
  <c r="AD36" i="12" l="1"/>
  <c r="A34" i="12" l="1"/>
  <c r="A23" i="12" l="1"/>
  <c r="A4" i="12"/>
  <c r="A8" i="12"/>
  <c r="A5" i="12"/>
  <c r="A9" i="12"/>
  <c r="A44" i="12"/>
  <c r="A24" i="12"/>
  <c r="A33" i="12"/>
  <c r="A32" i="12"/>
  <c r="A31" i="12"/>
  <c r="A13" i="12"/>
  <c r="A12" i="12"/>
  <c r="A11" i="12"/>
  <c r="A14" i="12"/>
  <c r="A10" i="12"/>
  <c r="A19" i="12"/>
  <c r="A16" i="12"/>
  <c r="A20" i="12"/>
  <c r="A17" i="12"/>
  <c r="A18" i="12"/>
  <c r="A21" i="12"/>
  <c r="A35" i="12"/>
  <c r="A36" i="12"/>
  <c r="A53" i="12"/>
  <c r="A22" i="12"/>
  <c r="AD9" i="12"/>
  <c r="AD8" i="12"/>
  <c r="AD22" i="12"/>
  <c r="AD20" i="12" l="1"/>
  <c r="AD23" i="12"/>
  <c r="AD44" i="12"/>
  <c r="AD33" i="12"/>
  <c r="AD32" i="12"/>
  <c r="AD19" i="12"/>
  <c r="AD16" i="12"/>
  <c r="AD15" i="12"/>
  <c r="AD17" i="12"/>
  <c r="AV56" i="12" l="1"/>
  <c r="AB56" i="12"/>
  <c r="AC56" i="12"/>
  <c r="AK56" i="12"/>
  <c r="S56" i="12"/>
  <c r="W56" i="12"/>
  <c r="AC34" i="12"/>
  <c r="AD34" i="12" s="1"/>
  <c r="AC18" i="12"/>
  <c r="AD18" i="12" s="1"/>
  <c r="AC14" i="12"/>
  <c r="AD14" i="12" s="1"/>
  <c r="AC11" i="12"/>
  <c r="AD11" i="12" s="1"/>
  <c r="AC12" i="12"/>
  <c r="AD12" i="12" s="1"/>
  <c r="AC13" i="12"/>
  <c r="AD13" i="12" s="1"/>
  <c r="AC24" i="12"/>
  <c r="AD24" i="12" s="1"/>
</calcChain>
</file>

<file path=xl/sharedStrings.xml><?xml version="1.0" encoding="utf-8"?>
<sst xmlns="http://schemas.openxmlformats.org/spreadsheetml/2006/main" count="429" uniqueCount="218">
  <si>
    <t>Sex</t>
  </si>
  <si>
    <t>Urinary amino acid analysis</t>
  </si>
  <si>
    <t>1?</t>
  </si>
  <si>
    <t>Remarks</t>
  </si>
  <si>
    <t>Normal</t>
  </si>
  <si>
    <t>Chondrocalcinosis</t>
  </si>
  <si>
    <t>Paresthesias in extremities, tetany</t>
  </si>
  <si>
    <t>3-Methylhistidine (3-MH) and taurine somewhat elevated (probably alimentary), no evidence of a tubular amino acid-transport defect</t>
  </si>
  <si>
    <t>3-Methylhistidine (3-MH) and carnitine elevated (probably alimentary), no evidence of a tubular amino acid-transport defect</t>
  </si>
  <si>
    <t>M</t>
  </si>
  <si>
    <t>F</t>
  </si>
  <si>
    <t>&gt;90</t>
  </si>
  <si>
    <t>CK</t>
  </si>
  <si>
    <t>Family</t>
  </si>
  <si>
    <t>Birthyear</t>
  </si>
  <si>
    <t>m.591C&gt;T</t>
  </si>
  <si>
    <t>I2d</t>
  </si>
  <si>
    <t>m.616T&gt;C</t>
  </si>
  <si>
    <t>MT-TI</t>
  </si>
  <si>
    <t>MT-TF</t>
  </si>
  <si>
    <t>Gene</t>
  </si>
  <si>
    <t>Measurement while on Mg supplementation? (0=no, 1=yes)</t>
  </si>
  <si>
    <t>Measurement while on K supplementation? (0=no, 1=yes)</t>
  </si>
  <si>
    <t>Patient</t>
  </si>
  <si>
    <t>m.4291T&gt;C</t>
  </si>
  <si>
    <t>Current amount of suppletion (mg)</t>
  </si>
  <si>
    <t>Mag 2</t>
  </si>
  <si>
    <t>600mg elemental Mg</t>
  </si>
  <si>
    <t>For each data point, the first available value was taken.</t>
  </si>
  <si>
    <t>2x/day 2x400mg MgO/MgCitrate mix (also during measurement, but not always compliant)</t>
  </si>
  <si>
    <t>2x/day 400mg MgO/MgCitrate mix (also during measurement, but not always compliant)</t>
  </si>
  <si>
    <t>4x15 mmol/day</t>
  </si>
  <si>
    <t>0.7-1.1</t>
  </si>
  <si>
    <t>3.6-5.2</t>
  </si>
  <si>
    <t>1.7-7.6</t>
  </si>
  <si>
    <t>First serum Mg (mmol/L)</t>
  </si>
  <si>
    <t>Systolic blood pressure (mmHg)</t>
  </si>
  <si>
    <t>Diastolic blood pressure (mmHg)</t>
  </si>
  <si>
    <t>Last eGFR (CKD-EPI, ml/min/1.73m2)</t>
  </si>
  <si>
    <t>CKD (0 = no, 1 = yes)</t>
  </si>
  <si>
    <t>None</t>
  </si>
  <si>
    <t>Urinary magnesium (mmol/day)</t>
  </si>
  <si>
    <t>2.0-4.0</t>
  </si>
  <si>
    <t>3.0-5.0</t>
  </si>
  <si>
    <t>First FEMg (serum creat * urinary Mg / (serum Mg * urinary creat) *100    %)</t>
  </si>
  <si>
    <t>2.20-2.70</t>
  </si>
  <si>
    <t>135-145</t>
  </si>
  <si>
    <t>Venous pH</t>
  </si>
  <si>
    <t>7.31-7.41</t>
  </si>
  <si>
    <t>23.0-30.0</t>
  </si>
  <si>
    <t>Conclusion renal ultrasound</t>
  </si>
  <si>
    <t>Unremarkable ultrasonography of kidneys and urinary tract, kidney sizes 93% and 124%</t>
  </si>
  <si>
    <t xml:space="preserve">Large kidneys on ultrasonography (178% and 153%). Line-shaped hyperechoic structures seen, extending from renal capsule to renal sinus through the parenchyma. </t>
  </si>
  <si>
    <t>Bilateral kidneys are bright in echogenicity in keeping with chronic renal disease. The right kidney is small for age (near 10th centile for age) with minimal renal pelvic dilatation which is within normal limits. Normal spectral Doppler wave forms seen within the main renal arteries and patent main renal veins. Good bladder emptying.</t>
  </si>
  <si>
    <t>Aldosterone:renin ratio</t>
  </si>
  <si>
    <t>Salt and spicy food craving</t>
  </si>
  <si>
    <t>Index? (0 = no, 1 = yes)</t>
  </si>
  <si>
    <t>First presentation</t>
  </si>
  <si>
    <t xml:space="preserve">(Subtle) fine hand tremor </t>
  </si>
  <si>
    <t>Age at first presentation (years)</t>
  </si>
  <si>
    <t>Incidental finding during child health programme</t>
  </si>
  <si>
    <t>HypoK and alkalosis discovered during viral infection, failure to thrive</t>
  </si>
  <si>
    <t xml:space="preserve">HypoK discovered during asthma crisis </t>
  </si>
  <si>
    <t>Failure to thrive</t>
  </si>
  <si>
    <t>HypoK and hypoMg</t>
  </si>
  <si>
    <t>HypoK discovered during diarrheic episode, failure to thrive</t>
  </si>
  <si>
    <t>Seizures, hypoMg and hypoNa</t>
  </si>
  <si>
    <t>Incidental blood test during pregnancy</t>
  </si>
  <si>
    <t>Family screening</t>
  </si>
  <si>
    <t>Incidental</t>
  </si>
  <si>
    <t>Abdominal pain and hypoK</t>
  </si>
  <si>
    <t>Hypomagnesemia? (0 = no has never had, 1 = yes has or had)</t>
  </si>
  <si>
    <t>Conversion factors</t>
  </si>
  <si>
    <t>Unit of other measure</t>
  </si>
  <si>
    <t>mg/dL</t>
  </si>
  <si>
    <t>mg/day</t>
  </si>
  <si>
    <t>mg Ca/mg creat</t>
  </si>
  <si>
    <t>Reference range</t>
  </si>
  <si>
    <t>Hypertension? (0 = no, 1 = yes)</t>
  </si>
  <si>
    <t>90-120</t>
  </si>
  <si>
    <t>60-80</t>
  </si>
  <si>
    <t>Spironolactone treatment for hypokalemia</t>
  </si>
  <si>
    <t>Total cholesterol (mmol/L)</t>
  </si>
  <si>
    <t>1.5-6.5</t>
  </si>
  <si>
    <t>Indomethacin treatment</t>
  </si>
  <si>
    <t>Lactate (mmol/L)</t>
  </si>
  <si>
    <t>0.5-2.2</t>
  </si>
  <si>
    <t>2.4 (very young child, pseudohyperkalemia?)</t>
  </si>
  <si>
    <t>NMDAS score</t>
  </si>
  <si>
    <t>1 (2 items not scored). No suggestion of involvement of other organ systems.</t>
  </si>
  <si>
    <t>1 (3 items not scored). No suggestion of involvement of other organ systems.</t>
  </si>
  <si>
    <t>Urinary protein/creat (mg/mg creatinine)</t>
  </si>
  <si>
    <t>Urinary protein (mg/day)</t>
  </si>
  <si>
    <t>Urine albumin/creat (mg/mmol)</t>
  </si>
  <si>
    <t>&lt;0.2</t>
  </si>
  <si>
    <t>&lt;150</t>
  </si>
  <si>
    <t>11.2 (normal for age &lt;4.5)</t>
  </si>
  <si>
    <t>10 (normal for age &lt;8.7)</t>
  </si>
  <si>
    <t>&gt;2.5 (men) or &gt;3.5 (women), age dependent</t>
  </si>
  <si>
    <t>RBP/creat (µg/mmol)</t>
  </si>
  <si>
    <t>45 (normal for age &lt;42)</t>
  </si>
  <si>
    <t>153 (normal for age &lt;103)</t>
  </si>
  <si>
    <t>&lt;18 (but age dependent)</t>
  </si>
  <si>
    <t>22-198 U/L</t>
  </si>
  <si>
    <t>Subcutaneous (40 mL of 10% magnesium) and oral (400mg magnesium)</t>
  </si>
  <si>
    <t>J1c3e1</t>
  </si>
  <si>
    <t>Individual</t>
  </si>
  <si>
    <t>Haplogroup</t>
  </si>
  <si>
    <t>T1a1</t>
  </si>
  <si>
    <t>Normal (L 9.7cm, R 10.4cm)</t>
  </si>
  <si>
    <t>Family history of CKD</t>
  </si>
  <si>
    <t>Magmin 1000mg/day</t>
  </si>
  <si>
    <t>Magmin 2000mg/day</t>
  </si>
  <si>
    <t>2 normal sized kidneys in the correct location with perhaps some echogenicity.</t>
  </si>
  <si>
    <t>124 pg/mL</t>
  </si>
  <si>
    <t>88.1 pg/mL</t>
  </si>
  <si>
    <t>8.7 pg/mL</t>
  </si>
  <si>
    <t>H4a1a1a3</t>
  </si>
  <si>
    <t>Heteroplasmy in blood (%)</t>
  </si>
  <si>
    <t>Heteroplasmy in fibroblasts (%)</t>
  </si>
  <si>
    <t>Heteroplasmy in urine (%)</t>
  </si>
  <si>
    <t># of reads in urine</t>
  </si>
  <si>
    <t>Family screening. Tiredness.</t>
  </si>
  <si>
    <t>4x/day 250mg Mg-gluconate</t>
  </si>
  <si>
    <t>V3a1</t>
  </si>
  <si>
    <t>Generation</t>
  </si>
  <si>
    <t>I</t>
  </si>
  <si>
    <t>II</t>
  </si>
  <si>
    <t>III</t>
  </si>
  <si>
    <t>IV</t>
  </si>
  <si>
    <t>0?</t>
  </si>
  <si>
    <t>Unremarkable ultrasonography of kidneys and urinary tract</t>
  </si>
  <si>
    <t>If values were outside measurement limits, the value was set equal to the measurement limit.</t>
  </si>
  <si>
    <t>First serum K+ (mmol/L)</t>
  </si>
  <si>
    <t>First urinary Ca2+ (mmol/day)</t>
  </si>
  <si>
    <t>First spoturine Ca2+ (mmol Ca/ mmol creatinine)</t>
  </si>
  <si>
    <t>Ca2+ excretion (% from upper limit)</t>
  </si>
  <si>
    <t>First serum Ca2+ (mmol/L)</t>
  </si>
  <si>
    <t>First serum Na+ (mmol/)</t>
  </si>
  <si>
    <t>First venous serum HCO3-</t>
  </si>
  <si>
    <t>Renin</t>
  </si>
  <si>
    <t>Aldosterone</t>
  </si>
  <si>
    <t>Supplementary Table 3: Full clinical data</t>
  </si>
  <si>
    <t xml:space="preserve">Cramps, asthenia </t>
  </si>
  <si>
    <t>2x/day 184 mg</t>
  </si>
  <si>
    <t>52.4 pg/mL (↑)</t>
  </si>
  <si>
    <t>241 pg/mL (↑)</t>
  </si>
  <si>
    <t>74.9 pg/mL (↑)</t>
  </si>
  <si>
    <t>10-25 mIU/L (supine) and 15-50 mIU/L (upright). 1.7-24 pg/mL (supine) and 2.6-28 pg/mL (upright). Or 3-16 pg/mL.</t>
  </si>
  <si>
    <t>61 pg/mL</t>
  </si>
  <si>
    <t>Fatigue, muscle complaints, hypoMg and hypoK</t>
  </si>
  <si>
    <t>&lt;0.07</t>
  </si>
  <si>
    <t>83 mU/L (↑)</t>
  </si>
  <si>
    <t>85 mU/L (↑)</t>
  </si>
  <si>
    <t>31 mU/L (=)</t>
  </si>
  <si>
    <t>Right kidney 10.7 cm, left 9.1 (not clearly small since patient measures 163cm). Cyst 20mm in upper pole left kidney</t>
  </si>
  <si>
    <t>&gt;99%</t>
  </si>
  <si>
    <t># of reads in blood (total)</t>
  </si>
  <si>
    <t># of reads in fibroblasts (total)</t>
  </si>
  <si>
    <t>838 pmol/L (↑)</t>
  </si>
  <si>
    <t>m.643A&gt;G</t>
  </si>
  <si>
    <t>HypoK discovered during pregnancy</t>
  </si>
  <si>
    <t>800mg Mg-citrate</t>
  </si>
  <si>
    <t>HypoK discovered during cardiac evaluation</t>
  </si>
  <si>
    <t>HypoK discovered before knee surgery</t>
  </si>
  <si>
    <t>Requires subcutaneous magnesium supplementation. Salt craving</t>
  </si>
  <si>
    <t>Tetany, paresthesias</t>
  </si>
  <si>
    <t>normal</t>
  </si>
  <si>
    <t>38 mU/L</t>
  </si>
  <si>
    <t>4.8 pg/mL</t>
  </si>
  <si>
    <t>&gt;300</t>
  </si>
  <si>
    <t>Chondrocalcinosis of knees and ankles</t>
  </si>
  <si>
    <t>Primary hyperparathyroidism. No other comorbidities.</t>
  </si>
  <si>
    <t>?</t>
  </si>
  <si>
    <t>3x/day 7 mmol</t>
  </si>
  <si>
    <t>negative</t>
  </si>
  <si>
    <t>Not performed</t>
  </si>
  <si>
    <t>Variant</t>
  </si>
  <si>
    <t>25 mU/L</t>
  </si>
  <si>
    <t>190 pmol/L</t>
  </si>
  <si>
    <t>50-340 pmol/L (supine) and 150-1000 pmol/L (upright). 17.6-232 pg/mL (supine), 25.2-392 pg/mL (upright). Or 49.3-175 pg/mL.</t>
  </si>
  <si>
    <t>450 pmol/L</t>
  </si>
  <si>
    <t>Orthostatic hypotension?</t>
  </si>
  <si>
    <t>No (supine: 130/78 mmHg, heartrate 72/min; upright: 130/80 mmHg, 88/min).</t>
  </si>
  <si>
    <t>No (supine: 128/82 mmHg, heartrate 72/min; upright: 116/82 mmHg, heartrate 92/min).</t>
  </si>
  <si>
    <t>Conclusion kidney biopsy</t>
  </si>
  <si>
    <t>20% sclerosed glomeruli, 10% interstitial fibrosis and tubular atrophy. No specific findings. EM: subtle signs of reminiscing of chronic thrombotic microangiopathy, mitochondria without cristae in distal tubule.</t>
  </si>
  <si>
    <t>Localized cortical scarring with tubular atrophy, glomerulosclerosis, interstitial fibrosis and a chronic interstitial infiltrate. EM: abnormal mitochondria, especially in the distal tubule. Notably, proximal convoluted tubules demonstrated well developed apical microvilli and normal mitochondria. Other cells, including blood vessel smooth muscle and endothelial cells, showed no apparent mitochondrial irregularity.</t>
  </si>
  <si>
    <t>Thiazide test result</t>
  </si>
  <si>
    <t>Delta FECl (%) 2.52</t>
  </si>
  <si>
    <t>Delta FECl (%) 2.38</t>
  </si>
  <si>
    <t>Delta FECl (%) 4.39</t>
  </si>
  <si>
    <t>Delta FECl (%) 0.16</t>
  </si>
  <si>
    <t>Delta FECl (%) 2.35</t>
  </si>
  <si>
    <t>No (supine: 122/70 mmHg, heartrate 88/min; upright 110/72 mmHg; no orthostatic complaints)</t>
  </si>
  <si>
    <t>Transient asymptomatic mild thrombopenia with low haptoglobin and LDH; genetic analysis aHUS/complement-mediated disease negative. Osteopenia. No family history of diabetes mellitus. LDL 2.29 mmol/L, HDL 1.52 mmol/L, without lipid lowering medication). No other symptoms of mitochondrial disease (no migraine, diabetes mellitus, gestational diabetes, reduced vision, deafness, heart disease, epilepsy, fine motor skills, gastro-intestinal symptoms or ptosis.)</t>
  </si>
  <si>
    <t>1 (BP controlled with three antihypertensives)</t>
  </si>
  <si>
    <t>Three renal cysts, the largest measures 2.5 cm; no other abnormalities of the kidneys or collecting system.</t>
  </si>
  <si>
    <t>Medical history: Primary hyperparathyroidism. Mild thrombopenia of unknown origin. CVA at age 48 and 54. Epilepsy (post-CVA). Osteopenia. No hypercholesterolemia.</t>
  </si>
  <si>
    <t>Medical history: breast cancer. No diabetes mellitus, no elevation of liver enzyme markers. Creatine kinase: 46 U/L (normal: 34 -145 U/L).</t>
  </si>
  <si>
    <t>CVA in grandmother. Decreased glomerular filtration in at at least 7 family members (1st-3rd degree relatives), most with signs of tubulointerstitial kidney disease.</t>
  </si>
  <si>
    <t>Yes</t>
  </si>
  <si>
    <t xml:space="preserve">Increased LDL cholesterol (230 mg/dL) for which the patient receives atorvastatin-treatment. Salt craving. Medical history: morbus Winiwater-Buerger, migraine with aura, Wolff-Parkinson-White syndrome/supraventricular tachycardia. </t>
  </si>
  <si>
    <t>KCl 32 mmol/day,Mg 30 mmol/day, spironolactone 50mg</t>
  </si>
  <si>
    <t>Tetany</t>
  </si>
  <si>
    <t>1 (from history)</t>
  </si>
  <si>
    <t>On hemodialysis</t>
  </si>
  <si>
    <t>Received kidney transplant (2x)</t>
  </si>
  <si>
    <t>Hypokalemia? (0 = no has never had, 1 = yes has or had)</t>
  </si>
  <si>
    <t>10 mmol/day</t>
  </si>
  <si>
    <t>No (supine: 120/73 mmHg; upright: 103/74 mmHg).</t>
  </si>
  <si>
    <t>Long history of muscle aches</t>
  </si>
  <si>
    <t>Muscle complaints</t>
  </si>
  <si>
    <t>Treated for low potassium, better after change of medication</t>
  </si>
  <si>
    <t>Sudden infant death syndrome</t>
  </si>
  <si>
    <t>Potassium substitution</t>
  </si>
  <si>
    <t>Hypokalemia, fatigue, muscle aches, cramps</t>
  </si>
  <si>
    <t>Severe hypoK (1.7 mmol/L) discovered during diarrheic episode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</si>
</sst>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2"/>
      <color theme="1"/>
      <name val="Calibri"/>
      <family val="2"/>
      <scheme val="minor"/>
    </font>
    <font>
      <b/>
      <sz val="12"/>
      <color theme="1"/>
      <name val="Calibri"/>
      <family val="2"/>
      <scheme val="minor"/>
    </font>
    <font>
      <u/>
      <sz val="12"/>
      <color theme="10"/>
      <name val="Calibri"/>
      <family val="2"/>
      <scheme val="minor"/>
    </font>
    <font>
      <sz val="12"/>
      <color theme="1"/>
      <name val="Calibri"/>
      <family val="2"/>
      <scheme val="minor"/>
    </font>
    <font>
      <sz val="14"/>
      <color theme="0"/>
      <name val="Calibri"/>
      <family val="2"/>
      <scheme val="minor"/>
    </font>
    <font>
      <sz val="11"/>
      <color theme="0"/>
      <name val="Calibri"/>
      <family val="2"/>
      <scheme val="minor"/>
    </font>
    <font>
      <sz val="10"/>
      <color theme="1"/>
      <name val="Calibri"/>
      <family val="2"/>
      <scheme val="minor"/>
    </font>
    <font>
      <sz val="8"/>
      <name val="Calibri"/>
      <family val="2"/>
      <scheme val="minor"/>
    </font>
    <font>
      <sz val="12"/>
      <color rgb="FF000000"/>
      <name val="Calibri"/>
      <family val="2"/>
      <scheme val="minor"/>
    </font>
    <font>
      <sz val="12"/>
      <name val="Arial"/>
      <family val="2"/>
    </font>
    <font>
      <sz val="11"/>
      <color theme="1"/>
      <name val="Calibri"/>
      <family val="2"/>
      <scheme val="minor"/>
    </font>
    <font>
      <sz val="10"/>
      <color indexed="8"/>
      <name val="Arial"/>
      <family val="2"/>
    </font>
  </fonts>
  <fills count="4">
    <fill>
      <patternFill patternType="none"/>
    </fill>
    <fill>
      <patternFill patternType="gray125"/>
    </fill>
    <fill>
      <patternFill patternType="solid">
        <fgColor theme="8" tint="-0.249977111117893"/>
        <bgColor indexed="64"/>
      </patternFill>
    </fill>
    <fill>
      <patternFill patternType="solid">
        <fgColor theme="8" tint="0.59999389629810485"/>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s>
  <cellStyleXfs count="3">
    <xf numFmtId="0" fontId="0" fillId="0" borderId="0"/>
    <xf numFmtId="0" fontId="2" fillId="0" borderId="0" applyNumberFormat="0" applyFill="0" applyBorder="0" applyAlignment="0" applyProtection="0"/>
    <xf numFmtId="0" fontId="11" fillId="0" borderId="0"/>
  </cellStyleXfs>
  <cellXfs count="58">
    <xf numFmtId="0" fontId="0" fillId="0" borderId="0" xfId="0"/>
    <xf numFmtId="0" fontId="1" fillId="0" borderId="0" xfId="0" applyFont="1"/>
    <xf numFmtId="0" fontId="0" fillId="0" borderId="0" xfId="0" applyFont="1"/>
    <xf numFmtId="2" fontId="0" fillId="0" borderId="0" xfId="0" applyNumberFormat="1"/>
    <xf numFmtId="0" fontId="2" fillId="0" borderId="0" xfId="1"/>
    <xf numFmtId="0" fontId="4" fillId="2" borderId="0" xfId="0" applyFont="1" applyFill="1"/>
    <xf numFmtId="0" fontId="5" fillId="2" borderId="0" xfId="0" applyFont="1" applyFill="1"/>
    <xf numFmtId="14" fontId="6" fillId="3" borderId="0" xfId="0" applyNumberFormat="1" applyFont="1" applyFill="1" applyAlignment="1">
      <alignment horizontal="left"/>
    </xf>
    <xf numFmtId="0" fontId="1" fillId="3" borderId="0" xfId="0" applyFont="1" applyFill="1"/>
    <xf numFmtId="0" fontId="3" fillId="3" borderId="0" xfId="0" applyFont="1" applyFill="1"/>
    <xf numFmtId="16" fontId="3" fillId="3" borderId="0" xfId="0" quotePrefix="1" applyNumberFormat="1" applyFont="1" applyFill="1"/>
    <xf numFmtId="0" fontId="3" fillId="3" borderId="0" xfId="0" quotePrefix="1" applyFont="1" applyFill="1"/>
    <xf numFmtId="0" fontId="0" fillId="3" borderId="0" xfId="0" applyFont="1" applyFill="1"/>
    <xf numFmtId="0" fontId="3" fillId="3" borderId="0" xfId="0" applyFont="1" applyFill="1" applyAlignment="1">
      <alignment horizontal="right"/>
    </xf>
    <xf numFmtId="0" fontId="8" fillId="0" borderId="0" xfId="0" applyFont="1"/>
    <xf numFmtId="0" fontId="9" fillId="0" borderId="0" xfId="0" applyFont="1"/>
    <xf numFmtId="0" fontId="10" fillId="0" borderId="0" xfId="0" applyFont="1"/>
    <xf numFmtId="10" fontId="0" fillId="0" borderId="0" xfId="0" applyNumberFormat="1" applyFont="1"/>
    <xf numFmtId="0" fontId="0" fillId="0" borderId="1" xfId="0" applyFont="1" applyBorder="1"/>
    <xf numFmtId="0" fontId="0" fillId="0" borderId="3" xfId="0" applyBorder="1"/>
    <xf numFmtId="0" fontId="0" fillId="0" borderId="3" xfId="0" applyBorder="1" applyAlignment="1">
      <alignment horizontal="right"/>
    </xf>
    <xf numFmtId="9" fontId="0" fillId="0" borderId="1" xfId="0" applyNumberFormat="1" applyFont="1" applyBorder="1" applyAlignment="1">
      <alignment horizontal="right"/>
    </xf>
    <xf numFmtId="9" fontId="0" fillId="0" borderId="0" xfId="0" applyNumberFormat="1" applyFont="1"/>
    <xf numFmtId="1" fontId="0" fillId="0" borderId="0" xfId="0" applyNumberFormat="1" applyFont="1"/>
    <xf numFmtId="0" fontId="0" fillId="0" borderId="0" xfId="0" applyFont="1" applyAlignment="1">
      <alignment horizontal="right"/>
    </xf>
    <xf numFmtId="0" fontId="0" fillId="0" borderId="0" xfId="0" applyFont="1" applyFill="1"/>
    <xf numFmtId="10" fontId="0" fillId="0" borderId="0" xfId="0" applyNumberFormat="1" applyFont="1" applyFill="1"/>
    <xf numFmtId="10" fontId="0" fillId="0" borderId="1" xfId="0" applyNumberFormat="1" applyFont="1" applyBorder="1"/>
    <xf numFmtId="1" fontId="0" fillId="0" borderId="1" xfId="0" applyNumberFormat="1" applyFont="1" applyBorder="1"/>
    <xf numFmtId="0" fontId="0" fillId="0" borderId="1" xfId="0" applyFont="1" applyBorder="1" applyAlignment="1">
      <alignment horizontal="right"/>
    </xf>
    <xf numFmtId="2" fontId="0" fillId="0" borderId="0" xfId="0" applyNumberFormat="1" applyFont="1"/>
    <xf numFmtId="2" fontId="0" fillId="0" borderId="1" xfId="0" applyNumberFormat="1" applyFont="1" applyBorder="1"/>
    <xf numFmtId="0" fontId="0" fillId="0" borderId="1" xfId="0" applyFont="1" applyFill="1" applyBorder="1"/>
    <xf numFmtId="0" fontId="0" fillId="0" borderId="0" xfId="0" applyFont="1" applyFill="1" applyBorder="1"/>
    <xf numFmtId="164" fontId="0" fillId="0" borderId="0" xfId="0" applyNumberFormat="1" applyFont="1" applyAlignment="1">
      <alignment horizontal="right"/>
    </xf>
    <xf numFmtId="9" fontId="0" fillId="0" borderId="1" xfId="0" applyNumberFormat="1" applyFont="1" applyBorder="1"/>
    <xf numFmtId="9" fontId="0" fillId="0" borderId="0" xfId="0" applyNumberFormat="1" applyFont="1" applyAlignment="1">
      <alignment horizontal="right"/>
    </xf>
    <xf numFmtId="2" fontId="0" fillId="0" borderId="0" xfId="0" applyNumberFormat="1" applyFont="1" applyFill="1"/>
    <xf numFmtId="0" fontId="0" fillId="0" borderId="0" xfId="0" applyFont="1" applyFill="1" applyAlignment="1">
      <alignment horizontal="right"/>
    </xf>
    <xf numFmtId="1" fontId="0" fillId="0" borderId="0" xfId="0" applyNumberFormat="1" applyFont="1" applyFill="1"/>
    <xf numFmtId="10" fontId="0" fillId="0" borderId="1" xfId="0" applyNumberFormat="1" applyFont="1" applyFill="1" applyBorder="1"/>
    <xf numFmtId="2" fontId="0" fillId="0" borderId="1" xfId="0" applyNumberFormat="1" applyFont="1" applyFill="1" applyBorder="1"/>
    <xf numFmtId="1" fontId="0" fillId="0" borderId="1" xfId="0" applyNumberFormat="1" applyFont="1" applyFill="1" applyBorder="1"/>
    <xf numFmtId="0" fontId="0" fillId="0" borderId="1" xfId="0" applyFont="1" applyFill="1" applyBorder="1" applyAlignment="1">
      <alignment horizontal="right"/>
    </xf>
    <xf numFmtId="0" fontId="0" fillId="0" borderId="0" xfId="0" applyFont="1" applyAlignment="1"/>
    <xf numFmtId="0" fontId="0" fillId="0" borderId="2" xfId="0" applyFont="1" applyBorder="1"/>
    <xf numFmtId="9" fontId="0" fillId="0" borderId="2" xfId="0" applyNumberFormat="1" applyFont="1" applyBorder="1"/>
    <xf numFmtId="0" fontId="0" fillId="0" borderId="2" xfId="0" applyFont="1" applyBorder="1" applyAlignment="1">
      <alignment horizontal="right"/>
    </xf>
    <xf numFmtId="1" fontId="0" fillId="0" borderId="2" xfId="0" applyNumberFormat="1" applyFont="1" applyBorder="1"/>
    <xf numFmtId="0" fontId="0" fillId="0" borderId="0" xfId="0" applyFont="1" applyBorder="1"/>
    <xf numFmtId="2" fontId="0" fillId="0" borderId="0" xfId="0" applyNumberFormat="1" applyFont="1" applyFill="1" applyBorder="1"/>
    <xf numFmtId="0" fontId="0" fillId="0" borderId="0" xfId="0" applyFont="1" applyFill="1" applyBorder="1" applyAlignment="1">
      <alignment horizontal="right"/>
    </xf>
    <xf numFmtId="9" fontId="0" fillId="0" borderId="0" xfId="0" applyNumberFormat="1" applyFont="1" applyBorder="1"/>
    <xf numFmtId="0" fontId="0" fillId="0" borderId="0" xfId="0" applyFont="1" applyBorder="1" applyAlignment="1">
      <alignment horizontal="right"/>
    </xf>
    <xf numFmtId="1" fontId="0" fillId="0" borderId="0" xfId="0" applyNumberFormat="1" applyFont="1" applyBorder="1"/>
    <xf numFmtId="10" fontId="0" fillId="0" borderId="1" xfId="0" applyNumberFormat="1" applyFont="1" applyBorder="1" applyAlignment="1">
      <alignment horizontal="right"/>
    </xf>
    <xf numFmtId="10" fontId="0" fillId="0" borderId="2" xfId="0" applyNumberFormat="1" applyFont="1" applyBorder="1"/>
    <xf numFmtId="10" fontId="0" fillId="0" borderId="0" xfId="0" applyNumberFormat="1" applyFont="1" applyBorder="1" applyAlignment="1">
      <alignment horizontal="right"/>
    </xf>
  </cellXfs>
  <cellStyles count="3">
    <cellStyle name="Hyperlink" xfId="1" builtinId="8"/>
    <cellStyle name="Normal" xfId="0" builtinId="0"/>
    <cellStyle name="Standaard_Blad1" xfId="2" xr:uid="{FAF43902-4D61-DF4A-A497-09F1EAC4AC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FDEAD-856E-4B4E-AF00-8E6BAA601169}">
  <dimension ref="A1:CJ72"/>
  <sheetViews>
    <sheetView tabSelected="1" topLeftCell="A25" zoomScale="90" workbookViewId="0">
      <pane xSplit="1" topLeftCell="BB1" activePane="topRight" state="frozen"/>
      <selection pane="topRight" activeCell="BH48" sqref="BH48"/>
    </sheetView>
  </sheetViews>
  <sheetFormatPr baseColWidth="10" defaultColWidth="11" defaultRowHeight="16" x14ac:dyDescent="0.2"/>
  <cols>
    <col min="1" max="1" width="14.83203125" customWidth="1"/>
    <col min="2" max="2" width="8.6640625" hidden="1" customWidth="1"/>
    <col min="3" max="4" width="10.6640625" hidden="1" customWidth="1"/>
    <col min="5" max="6" width="8.6640625" customWidth="1"/>
    <col min="7" max="8" width="15.1640625" customWidth="1"/>
    <col min="9" max="9" width="16.33203125" customWidth="1"/>
    <col min="10" max="10" width="15.1640625" customWidth="1"/>
    <col min="11" max="11" width="16.33203125" customWidth="1"/>
    <col min="12" max="12" width="15.1640625" customWidth="1"/>
    <col min="13" max="13" width="16.33203125" customWidth="1"/>
    <col min="14" max="14" width="15.1640625" customWidth="1"/>
    <col min="15" max="15" width="10" customWidth="1"/>
    <col min="16" max="16" width="6" customWidth="1"/>
    <col min="17" max="17" width="25.83203125" customWidth="1"/>
    <col min="18" max="18" width="6.6640625" customWidth="1"/>
    <col min="19" max="19" width="14.83203125" customWidth="1"/>
    <col min="20" max="21" width="6.33203125" customWidth="1"/>
    <col min="22" max="22" width="9.1640625" customWidth="1"/>
    <col min="23" max="23" width="7.1640625" customWidth="1"/>
    <col min="24" max="24" width="14.83203125" customWidth="1"/>
    <col min="25" max="25" width="12.83203125" customWidth="1"/>
    <col min="26" max="26" width="8" customWidth="1"/>
    <col min="27" max="27" width="14.6640625" customWidth="1"/>
    <col min="28" max="29" width="14.83203125" customWidth="1"/>
    <col min="30" max="30" width="17.5" customWidth="1"/>
    <col min="31" max="31" width="16.6640625" customWidth="1"/>
    <col min="32" max="32" width="20" customWidth="1"/>
    <col min="33" max="33" width="13.5" customWidth="1"/>
    <col min="34" max="34" width="18" customWidth="1"/>
    <col min="35" max="35" width="9.6640625" customWidth="1"/>
    <col min="36" max="36" width="14.33203125" customWidth="1"/>
    <col min="37" max="40" width="14.83203125" customWidth="1"/>
    <col min="41" max="41" width="15.5" customWidth="1"/>
    <col min="42" max="42" width="17.83203125" customWidth="1"/>
    <col min="43" max="43" width="12.6640625" customWidth="1"/>
    <col min="44" max="44" width="14.83203125" customWidth="1"/>
    <col min="45" max="47" width="15.6640625" customWidth="1"/>
    <col min="51" max="52" width="23.1640625" customWidth="1"/>
    <col min="53" max="55" width="23.33203125" customWidth="1"/>
  </cols>
  <sheetData>
    <row r="1" spans="1:88" s="5" customFormat="1" ht="19" x14ac:dyDescent="0.25">
      <c r="A1" s="5" t="s">
        <v>142</v>
      </c>
      <c r="Y1" s="6"/>
      <c r="AL1" s="6"/>
      <c r="AM1" s="6"/>
      <c r="AR1" s="6"/>
      <c r="BF1" s="6"/>
      <c r="BL1" s="6"/>
      <c r="BP1" s="6"/>
      <c r="BT1" s="6"/>
      <c r="BX1" s="6"/>
      <c r="CB1" s="6"/>
      <c r="CF1" s="6"/>
      <c r="CJ1" s="6"/>
    </row>
    <row r="2" spans="1:88" s="9" customFormat="1" x14ac:dyDescent="0.2">
      <c r="A2" s="9" t="s">
        <v>23</v>
      </c>
      <c r="B2" s="9" t="s">
        <v>13</v>
      </c>
      <c r="C2" s="9" t="s">
        <v>125</v>
      </c>
      <c r="D2" s="9" t="s">
        <v>106</v>
      </c>
      <c r="E2" s="9" t="s">
        <v>14</v>
      </c>
      <c r="F2" s="9" t="s">
        <v>0</v>
      </c>
      <c r="G2" s="9" t="s">
        <v>177</v>
      </c>
      <c r="H2" s="9" t="s">
        <v>107</v>
      </c>
      <c r="I2" s="9" t="s">
        <v>118</v>
      </c>
      <c r="J2" s="9" t="s">
        <v>157</v>
      </c>
      <c r="K2" s="9" t="s">
        <v>119</v>
      </c>
      <c r="L2" s="9" t="s">
        <v>158</v>
      </c>
      <c r="M2" s="9" t="s">
        <v>120</v>
      </c>
      <c r="N2" s="9" t="s">
        <v>121</v>
      </c>
      <c r="O2" s="9" t="s">
        <v>20</v>
      </c>
      <c r="P2" s="9" t="s">
        <v>56</v>
      </c>
      <c r="Q2" s="9" t="s">
        <v>57</v>
      </c>
      <c r="R2" s="9" t="s">
        <v>59</v>
      </c>
      <c r="S2" s="9" t="s">
        <v>35</v>
      </c>
      <c r="T2" s="9" t="s">
        <v>21</v>
      </c>
      <c r="U2" s="9" t="s">
        <v>71</v>
      </c>
      <c r="V2" s="9" t="s">
        <v>44</v>
      </c>
      <c r="W2" s="9" t="s">
        <v>41</v>
      </c>
      <c r="X2" s="9" t="s">
        <v>25</v>
      </c>
      <c r="Y2" s="9" t="s">
        <v>133</v>
      </c>
      <c r="Z2" s="9" t="s">
        <v>22</v>
      </c>
      <c r="AA2" s="9" t="s">
        <v>208</v>
      </c>
      <c r="AB2" s="9" t="s">
        <v>134</v>
      </c>
      <c r="AC2" s="9" t="s">
        <v>135</v>
      </c>
      <c r="AD2" s="9" t="s">
        <v>136</v>
      </c>
      <c r="AE2" s="9" t="s">
        <v>38</v>
      </c>
      <c r="AF2" s="9" t="s">
        <v>91</v>
      </c>
      <c r="AG2" s="9" t="s">
        <v>92</v>
      </c>
      <c r="AH2" s="9" t="s">
        <v>93</v>
      </c>
      <c r="AI2" s="9" t="s">
        <v>99</v>
      </c>
      <c r="AJ2" s="9" t="s">
        <v>39</v>
      </c>
      <c r="AK2" s="9" t="s">
        <v>137</v>
      </c>
      <c r="AL2" s="9" t="s">
        <v>138</v>
      </c>
      <c r="AM2" s="9" t="s">
        <v>47</v>
      </c>
      <c r="AN2" s="9" t="s">
        <v>139</v>
      </c>
      <c r="AO2" s="9" t="s">
        <v>140</v>
      </c>
      <c r="AP2" s="9" t="s">
        <v>141</v>
      </c>
      <c r="AQ2" s="9" t="s">
        <v>54</v>
      </c>
      <c r="AR2" s="9" t="s">
        <v>36</v>
      </c>
      <c r="AS2" s="9" t="s">
        <v>37</v>
      </c>
      <c r="AT2" s="9" t="s">
        <v>78</v>
      </c>
      <c r="AU2" s="9" t="s">
        <v>182</v>
      </c>
      <c r="AV2" s="9" t="s">
        <v>82</v>
      </c>
      <c r="AW2" s="9" t="s">
        <v>85</v>
      </c>
      <c r="AX2" s="9" t="s">
        <v>12</v>
      </c>
      <c r="AY2" s="9" t="s">
        <v>1</v>
      </c>
      <c r="AZ2" s="9" t="s">
        <v>88</v>
      </c>
      <c r="BA2" s="9" t="s">
        <v>50</v>
      </c>
      <c r="BB2" s="9" t="s">
        <v>185</v>
      </c>
      <c r="BC2" s="9" t="s">
        <v>188</v>
      </c>
      <c r="BD2" s="12" t="s">
        <v>3</v>
      </c>
      <c r="BI2" s="8"/>
    </row>
    <row r="3" spans="1:88" s="9" customFormat="1" x14ac:dyDescent="0.2">
      <c r="A3" s="13" t="s">
        <v>77</v>
      </c>
      <c r="S3" s="9" t="s">
        <v>32</v>
      </c>
      <c r="T3" s="9">
        <v>0</v>
      </c>
      <c r="V3" s="11" t="s">
        <v>42</v>
      </c>
      <c r="W3" s="10" t="s">
        <v>43</v>
      </c>
      <c r="Y3" s="9" t="s">
        <v>33</v>
      </c>
      <c r="AB3" s="9" t="s">
        <v>34</v>
      </c>
      <c r="AE3" s="9" t="s">
        <v>11</v>
      </c>
      <c r="AF3" s="9" t="s">
        <v>94</v>
      </c>
      <c r="AG3" s="9" t="s">
        <v>95</v>
      </c>
      <c r="AH3" s="9" t="s">
        <v>98</v>
      </c>
      <c r="AI3" s="9" t="s">
        <v>102</v>
      </c>
      <c r="AK3" s="9" t="s">
        <v>45</v>
      </c>
      <c r="AL3" s="9" t="s">
        <v>46</v>
      </c>
      <c r="AM3" s="9" t="s">
        <v>48</v>
      </c>
      <c r="AN3" s="11" t="s">
        <v>49</v>
      </c>
      <c r="AO3" s="9" t="s">
        <v>148</v>
      </c>
      <c r="AP3" s="9" t="s">
        <v>180</v>
      </c>
      <c r="AR3" s="9" t="s">
        <v>79</v>
      </c>
      <c r="AS3" s="9" t="s">
        <v>80</v>
      </c>
      <c r="AV3" s="12" t="s">
        <v>83</v>
      </c>
      <c r="AW3" s="12" t="s">
        <v>86</v>
      </c>
      <c r="AX3" s="12" t="s">
        <v>103</v>
      </c>
      <c r="AY3" s="12"/>
      <c r="AZ3" s="12"/>
      <c r="BA3" s="7"/>
      <c r="BB3" s="7"/>
      <c r="BC3" s="7"/>
      <c r="BD3" s="8"/>
      <c r="BI3" s="8"/>
    </row>
    <row r="4" spans="1:88" s="2" customFormat="1" x14ac:dyDescent="0.2">
      <c r="A4" s="2" t="str">
        <f t="shared" ref="A4:A53" si="0">_xlfn.CONCAT(B4,".",C4,".",D4)</f>
        <v>1.III.6</v>
      </c>
      <c r="B4" s="2">
        <v>1</v>
      </c>
      <c r="C4" s="2" t="s">
        <v>128</v>
      </c>
      <c r="D4" s="2">
        <v>6</v>
      </c>
      <c r="E4" s="2">
        <v>1941</v>
      </c>
      <c r="F4" s="2" t="s">
        <v>10</v>
      </c>
      <c r="G4" s="2" t="s">
        <v>24</v>
      </c>
      <c r="H4" s="2" t="s">
        <v>124</v>
      </c>
      <c r="I4" s="22">
        <v>1</v>
      </c>
      <c r="J4" s="2">
        <v>182</v>
      </c>
      <c r="M4" s="17">
        <v>0.99780000000000002</v>
      </c>
      <c r="N4" s="2">
        <v>5032</v>
      </c>
      <c r="O4" s="2" t="s">
        <v>18</v>
      </c>
      <c r="P4" s="2">
        <v>1</v>
      </c>
      <c r="Q4" s="2" t="s">
        <v>171</v>
      </c>
      <c r="R4" s="2">
        <v>39</v>
      </c>
      <c r="S4" s="2">
        <v>0.4</v>
      </c>
      <c r="T4" s="2">
        <v>0</v>
      </c>
      <c r="U4" s="2">
        <v>1</v>
      </c>
      <c r="V4" s="2">
        <v>6.67</v>
      </c>
      <c r="W4" s="2">
        <v>5.9</v>
      </c>
      <c r="X4" s="2" t="s">
        <v>123</v>
      </c>
      <c r="Y4" s="2">
        <v>3.6</v>
      </c>
      <c r="Z4" s="2">
        <v>0</v>
      </c>
      <c r="AA4" s="2">
        <v>0</v>
      </c>
      <c r="AB4" s="2">
        <v>5.3</v>
      </c>
      <c r="AD4" s="23"/>
      <c r="AE4" s="24">
        <v>82</v>
      </c>
      <c r="AK4" s="2">
        <v>2.69</v>
      </c>
      <c r="AR4" s="2">
        <v>140</v>
      </c>
      <c r="AS4" s="2">
        <v>80</v>
      </c>
      <c r="AT4" s="2">
        <v>1</v>
      </c>
      <c r="BA4" s="2" t="s">
        <v>131</v>
      </c>
      <c r="BC4" s="2" t="s">
        <v>191</v>
      </c>
      <c r="BD4" s="2" t="s">
        <v>172</v>
      </c>
    </row>
    <row r="5" spans="1:88" s="2" customFormat="1" x14ac:dyDescent="0.2">
      <c r="A5" s="2" t="str">
        <f t="shared" si="0"/>
        <v>1.III.2</v>
      </c>
      <c r="B5" s="2">
        <v>1</v>
      </c>
      <c r="C5" s="2" t="s">
        <v>128</v>
      </c>
      <c r="D5" s="2">
        <v>2</v>
      </c>
      <c r="E5" s="2">
        <v>1941</v>
      </c>
      <c r="F5" s="2" t="s">
        <v>10</v>
      </c>
      <c r="G5" s="2" t="s">
        <v>24</v>
      </c>
      <c r="I5" s="17">
        <v>0.99350000000000005</v>
      </c>
      <c r="J5" s="2">
        <v>308</v>
      </c>
      <c r="O5" s="2" t="s">
        <v>18</v>
      </c>
      <c r="P5" s="2">
        <v>0</v>
      </c>
      <c r="S5" s="24" t="s">
        <v>173</v>
      </c>
      <c r="U5" s="2">
        <v>1</v>
      </c>
      <c r="AD5" s="23"/>
      <c r="AE5" s="24"/>
    </row>
    <row r="6" spans="1:88" s="2" customFormat="1" x14ac:dyDescent="0.2">
      <c r="A6" s="2" t="str">
        <f t="shared" si="0"/>
        <v>1.III.3</v>
      </c>
      <c r="B6" s="2">
        <v>1</v>
      </c>
      <c r="C6" s="2" t="s">
        <v>128</v>
      </c>
      <c r="D6" s="2">
        <v>3</v>
      </c>
      <c r="E6" s="25">
        <v>1945</v>
      </c>
      <c r="F6" s="2" t="s">
        <v>10</v>
      </c>
      <c r="G6" s="2" t="s">
        <v>24</v>
      </c>
      <c r="I6" s="17">
        <v>0.96970000000000001</v>
      </c>
      <c r="J6" s="2">
        <v>66</v>
      </c>
      <c r="O6" s="2" t="s">
        <v>18</v>
      </c>
      <c r="P6" s="2">
        <v>0</v>
      </c>
      <c r="S6" s="24" t="s">
        <v>173</v>
      </c>
      <c r="U6" s="24" t="s">
        <v>173</v>
      </c>
      <c r="AA6" s="24"/>
      <c r="AD6" s="23"/>
      <c r="AE6" s="24"/>
    </row>
    <row r="7" spans="1:88" s="2" customFormat="1" x14ac:dyDescent="0.2">
      <c r="A7" s="2" t="str">
        <f t="shared" si="0"/>
        <v>1.III.7</v>
      </c>
      <c r="B7" s="2">
        <v>1</v>
      </c>
      <c r="C7" s="2" t="s">
        <v>128</v>
      </c>
      <c r="D7" s="2">
        <v>7</v>
      </c>
      <c r="E7" s="25">
        <v>1944</v>
      </c>
      <c r="F7" s="2" t="s">
        <v>10</v>
      </c>
      <c r="G7" s="2" t="s">
        <v>24</v>
      </c>
      <c r="I7" s="26">
        <v>0.97370000000000001</v>
      </c>
      <c r="J7" s="25">
        <v>152</v>
      </c>
      <c r="O7" s="2" t="s">
        <v>18</v>
      </c>
      <c r="P7" s="2">
        <v>0</v>
      </c>
      <c r="S7" s="24" t="s">
        <v>173</v>
      </c>
      <c r="U7" s="24" t="s">
        <v>173</v>
      </c>
      <c r="AA7" s="24"/>
      <c r="AD7" s="23"/>
      <c r="AE7" s="24"/>
    </row>
    <row r="8" spans="1:88" s="2" customFormat="1" x14ac:dyDescent="0.2">
      <c r="A8" s="2" t="str">
        <f t="shared" si="0"/>
        <v>1.IV.4</v>
      </c>
      <c r="B8" s="2">
        <v>1</v>
      </c>
      <c r="C8" s="2" t="s">
        <v>129</v>
      </c>
      <c r="D8" s="2">
        <v>4</v>
      </c>
      <c r="E8" s="2">
        <v>1974</v>
      </c>
      <c r="F8" s="2" t="s">
        <v>9</v>
      </c>
      <c r="P8" s="2">
        <v>0</v>
      </c>
      <c r="Q8" s="2" t="s">
        <v>68</v>
      </c>
      <c r="R8" s="2">
        <v>36</v>
      </c>
      <c r="S8" s="2">
        <v>0.67</v>
      </c>
      <c r="T8" s="2">
        <v>0</v>
      </c>
      <c r="U8" s="2">
        <v>1</v>
      </c>
      <c r="V8" s="2">
        <v>2.9</v>
      </c>
      <c r="W8" s="2">
        <v>4.2</v>
      </c>
      <c r="Y8" s="2">
        <v>3.7</v>
      </c>
      <c r="Z8" s="2">
        <v>0</v>
      </c>
      <c r="AA8" s="2">
        <v>0</v>
      </c>
      <c r="AB8" s="2">
        <v>3.8</v>
      </c>
      <c r="AC8" s="2">
        <v>0.2</v>
      </c>
      <c r="AD8" s="23">
        <f>AC8/0.7*100</f>
        <v>28.571428571428577</v>
      </c>
      <c r="AE8" s="24" t="s">
        <v>11</v>
      </c>
    </row>
    <row r="9" spans="1:88" s="18" customFormat="1" x14ac:dyDescent="0.2">
      <c r="A9" s="18" t="str">
        <f t="shared" si="0"/>
        <v>1.IV.5</v>
      </c>
      <c r="B9" s="18">
        <v>1</v>
      </c>
      <c r="C9" s="18" t="s">
        <v>129</v>
      </c>
      <c r="D9" s="18">
        <v>5</v>
      </c>
      <c r="E9" s="18">
        <v>1976</v>
      </c>
      <c r="F9" s="18" t="s">
        <v>9</v>
      </c>
      <c r="G9" s="18" t="s">
        <v>24</v>
      </c>
      <c r="I9" s="27">
        <v>0.97119999999999995</v>
      </c>
      <c r="J9" s="18">
        <v>208</v>
      </c>
      <c r="O9" s="18" t="s">
        <v>18</v>
      </c>
      <c r="P9" s="18">
        <v>0</v>
      </c>
      <c r="Q9" s="18" t="s">
        <v>122</v>
      </c>
      <c r="R9" s="18">
        <v>34</v>
      </c>
      <c r="S9" s="18">
        <v>0.56000000000000005</v>
      </c>
      <c r="T9" s="18">
        <v>0</v>
      </c>
      <c r="U9" s="18">
        <v>1</v>
      </c>
      <c r="V9" s="18">
        <v>8.3000000000000007</v>
      </c>
      <c r="W9" s="18">
        <v>9.4</v>
      </c>
      <c r="X9" s="18" t="s">
        <v>123</v>
      </c>
      <c r="Y9" s="18">
        <v>3.4</v>
      </c>
      <c r="Z9" s="18">
        <v>0</v>
      </c>
      <c r="AA9" s="18">
        <v>1</v>
      </c>
      <c r="AB9" s="18">
        <v>1.5</v>
      </c>
      <c r="AC9" s="18">
        <v>0.09</v>
      </c>
      <c r="AD9" s="28">
        <f>AC9/0.7*100</f>
        <v>12.857142857142859</v>
      </c>
      <c r="AE9" s="29" t="s">
        <v>11</v>
      </c>
      <c r="AT9" s="18">
        <v>0</v>
      </c>
    </row>
    <row r="10" spans="1:88" s="2" customFormat="1" x14ac:dyDescent="0.2">
      <c r="A10" s="2" t="str">
        <f t="shared" si="0"/>
        <v>2.II.6</v>
      </c>
      <c r="B10" s="2">
        <v>2</v>
      </c>
      <c r="C10" s="2" t="s">
        <v>127</v>
      </c>
      <c r="D10" s="2">
        <v>6</v>
      </c>
      <c r="E10" s="2">
        <v>1965</v>
      </c>
      <c r="F10" s="2" t="s">
        <v>10</v>
      </c>
      <c r="G10" s="2" t="s">
        <v>15</v>
      </c>
      <c r="H10" s="2" t="s">
        <v>117</v>
      </c>
      <c r="I10" s="17">
        <v>0.97819999999999996</v>
      </c>
      <c r="J10" s="2">
        <v>1513</v>
      </c>
      <c r="O10" s="2" t="s">
        <v>19</v>
      </c>
      <c r="P10" s="2">
        <v>0</v>
      </c>
      <c r="Q10" s="2" t="s">
        <v>64</v>
      </c>
      <c r="S10" s="2">
        <v>0.86</v>
      </c>
      <c r="T10" s="2">
        <v>1</v>
      </c>
      <c r="U10" s="2">
        <v>1</v>
      </c>
      <c r="Y10" s="2">
        <v>3.3</v>
      </c>
      <c r="Z10" s="2">
        <v>1</v>
      </c>
      <c r="AA10" s="2">
        <v>1</v>
      </c>
      <c r="AD10" s="23"/>
      <c r="AE10" s="24">
        <v>65</v>
      </c>
      <c r="AJ10" s="2">
        <v>0</v>
      </c>
      <c r="AK10" s="2">
        <v>2.1</v>
      </c>
      <c r="AO10" s="25"/>
      <c r="AP10" s="25"/>
      <c r="AR10" s="2">
        <v>122</v>
      </c>
      <c r="AS10" s="2">
        <v>80</v>
      </c>
      <c r="AT10" s="2">
        <v>0</v>
      </c>
      <c r="BD10" s="2" t="s">
        <v>81</v>
      </c>
    </row>
    <row r="11" spans="1:88" s="2" customFormat="1" x14ac:dyDescent="0.2">
      <c r="A11" s="2" t="str">
        <f t="shared" si="0"/>
        <v>2.III.1</v>
      </c>
      <c r="B11" s="2">
        <v>2</v>
      </c>
      <c r="C11" s="2" t="s">
        <v>128</v>
      </c>
      <c r="D11" s="2">
        <v>1</v>
      </c>
      <c r="E11" s="2">
        <v>1990</v>
      </c>
      <c r="F11" s="2" t="s">
        <v>10</v>
      </c>
      <c r="P11" s="2">
        <v>0</v>
      </c>
      <c r="Q11" s="2" t="s">
        <v>63</v>
      </c>
      <c r="R11" s="2">
        <v>5</v>
      </c>
      <c r="S11" s="2">
        <v>0.73</v>
      </c>
      <c r="T11" s="2">
        <v>0</v>
      </c>
      <c r="U11" s="2">
        <v>0</v>
      </c>
      <c r="Y11" s="2">
        <v>3.2</v>
      </c>
      <c r="AA11" s="2">
        <v>1</v>
      </c>
      <c r="AC11" s="30">
        <f>0.05*2.8224</f>
        <v>0.14112</v>
      </c>
      <c r="AD11" s="23">
        <f t="shared" ref="AD11:AD19" si="1">AC11/0.7*100</f>
        <v>20.16</v>
      </c>
      <c r="AE11" s="24" t="s">
        <v>11</v>
      </c>
      <c r="AJ11" s="2">
        <v>0</v>
      </c>
      <c r="AK11" s="2">
        <v>2.37</v>
      </c>
      <c r="AL11" s="2">
        <v>141</v>
      </c>
      <c r="AN11" s="2">
        <v>26</v>
      </c>
      <c r="AO11" s="25"/>
      <c r="AP11" s="25"/>
    </row>
    <row r="12" spans="1:88" s="2" customFormat="1" x14ac:dyDescent="0.2">
      <c r="A12" s="2" t="str">
        <f t="shared" si="0"/>
        <v>2.III.2</v>
      </c>
      <c r="B12" s="2">
        <v>2</v>
      </c>
      <c r="C12" s="2" t="s">
        <v>128</v>
      </c>
      <c r="D12" s="2">
        <v>2</v>
      </c>
      <c r="E12" s="2">
        <v>1992</v>
      </c>
      <c r="F12" s="2" t="s">
        <v>9</v>
      </c>
      <c r="P12" s="2">
        <v>0</v>
      </c>
      <c r="Q12" s="2" t="s">
        <v>61</v>
      </c>
      <c r="R12" s="2">
        <v>10</v>
      </c>
      <c r="S12" s="2">
        <v>0.55000000000000004</v>
      </c>
      <c r="T12" s="2">
        <v>0</v>
      </c>
      <c r="U12" s="2">
        <v>1</v>
      </c>
      <c r="V12" s="2">
        <v>9</v>
      </c>
      <c r="W12" s="2">
        <v>1.6</v>
      </c>
      <c r="Y12" s="2">
        <v>3</v>
      </c>
      <c r="AA12" s="2">
        <v>1</v>
      </c>
      <c r="AC12" s="30">
        <f>0.15*2.8224</f>
        <v>0.42336000000000001</v>
      </c>
      <c r="AD12" s="23">
        <f t="shared" si="1"/>
        <v>60.480000000000004</v>
      </c>
      <c r="AE12" s="24" t="s">
        <v>11</v>
      </c>
      <c r="AJ12" s="2">
        <v>0</v>
      </c>
      <c r="AK12" s="2">
        <v>2.61</v>
      </c>
      <c r="AL12" s="2">
        <v>136</v>
      </c>
      <c r="AN12" s="2">
        <v>26</v>
      </c>
      <c r="AO12" s="25"/>
      <c r="AP12" s="25"/>
      <c r="AR12" s="2">
        <v>125</v>
      </c>
      <c r="AS12" s="2">
        <v>71</v>
      </c>
      <c r="AT12" s="2">
        <v>0</v>
      </c>
    </row>
    <row r="13" spans="1:88" s="2" customFormat="1" x14ac:dyDescent="0.2">
      <c r="A13" s="2" t="str">
        <f t="shared" si="0"/>
        <v>2.III.4</v>
      </c>
      <c r="B13" s="2">
        <v>2</v>
      </c>
      <c r="C13" s="2" t="s">
        <v>128</v>
      </c>
      <c r="D13" s="2">
        <v>4</v>
      </c>
      <c r="E13" s="2">
        <v>1993</v>
      </c>
      <c r="F13" s="2" t="s">
        <v>9</v>
      </c>
      <c r="P13" s="2">
        <v>1</v>
      </c>
      <c r="Q13" s="2" t="s">
        <v>62</v>
      </c>
      <c r="R13" s="2">
        <v>8</v>
      </c>
      <c r="S13" s="2">
        <v>0.71</v>
      </c>
      <c r="T13" s="2">
        <v>1</v>
      </c>
      <c r="U13" s="2">
        <v>1</v>
      </c>
      <c r="V13" s="2">
        <v>13</v>
      </c>
      <c r="W13" s="2">
        <v>4.3</v>
      </c>
      <c r="X13" s="2" t="s">
        <v>26</v>
      </c>
      <c r="Y13" s="2">
        <v>3.6</v>
      </c>
      <c r="AA13" s="2">
        <v>0</v>
      </c>
      <c r="AC13" s="30">
        <f>0.056*2.8224</f>
        <v>0.15805440000000001</v>
      </c>
      <c r="AD13" s="23">
        <f t="shared" si="1"/>
        <v>22.579200000000004</v>
      </c>
      <c r="AE13" s="24" t="s">
        <v>11</v>
      </c>
      <c r="AG13" s="2">
        <v>80</v>
      </c>
      <c r="AJ13" s="2">
        <v>0</v>
      </c>
      <c r="AK13" s="2">
        <v>2.61</v>
      </c>
      <c r="AL13" s="2">
        <v>142</v>
      </c>
      <c r="AN13" s="2">
        <v>22</v>
      </c>
      <c r="AO13" s="25"/>
      <c r="AP13" s="25"/>
      <c r="AR13" s="2">
        <v>151</v>
      </c>
      <c r="AS13" s="2">
        <v>89</v>
      </c>
      <c r="AT13" s="2">
        <v>1</v>
      </c>
      <c r="BD13" s="2" t="s">
        <v>84</v>
      </c>
    </row>
    <row r="14" spans="1:88" s="18" customFormat="1" x14ac:dyDescent="0.2">
      <c r="A14" s="18" t="str">
        <f t="shared" si="0"/>
        <v>2.III.5</v>
      </c>
      <c r="B14" s="18">
        <v>2</v>
      </c>
      <c r="C14" s="18" t="s">
        <v>128</v>
      </c>
      <c r="D14" s="18">
        <v>5</v>
      </c>
      <c r="E14" s="18">
        <v>1993</v>
      </c>
      <c r="F14" s="18" t="s">
        <v>10</v>
      </c>
      <c r="G14" s="18" t="s">
        <v>15</v>
      </c>
      <c r="H14" s="18" t="s">
        <v>117</v>
      </c>
      <c r="I14" s="27">
        <v>0.98650000000000004</v>
      </c>
      <c r="J14" s="18">
        <v>2215</v>
      </c>
      <c r="O14" s="18" t="s">
        <v>19</v>
      </c>
      <c r="P14" s="18">
        <v>0</v>
      </c>
      <c r="Q14" s="18" t="s">
        <v>65</v>
      </c>
      <c r="S14" s="18">
        <v>0.48</v>
      </c>
      <c r="T14" s="18">
        <v>0</v>
      </c>
      <c r="U14" s="18">
        <v>1</v>
      </c>
      <c r="V14" s="18">
        <v>7.8</v>
      </c>
      <c r="W14" s="18">
        <v>2.2000000000000002</v>
      </c>
      <c r="Y14" s="18">
        <v>3</v>
      </c>
      <c r="AA14" s="18">
        <v>1</v>
      </c>
      <c r="AC14" s="31">
        <f>0.13*2.8224</f>
        <v>0.36691200000000002</v>
      </c>
      <c r="AD14" s="28">
        <f t="shared" si="1"/>
        <v>52.416000000000004</v>
      </c>
      <c r="AE14" s="29" t="s">
        <v>11</v>
      </c>
      <c r="AJ14" s="18">
        <v>0</v>
      </c>
      <c r="AK14" s="18">
        <v>2.38</v>
      </c>
      <c r="AL14" s="18">
        <v>141</v>
      </c>
      <c r="AN14" s="18">
        <v>25</v>
      </c>
      <c r="AO14" s="32"/>
      <c r="AP14" s="32"/>
      <c r="AR14" s="18">
        <v>114</v>
      </c>
      <c r="AS14" s="18">
        <v>65</v>
      </c>
      <c r="AT14" s="18">
        <v>0</v>
      </c>
    </row>
    <row r="15" spans="1:88" s="2" customFormat="1" x14ac:dyDescent="0.2">
      <c r="A15" s="2" t="str">
        <f t="shared" si="0"/>
        <v>3.I.2</v>
      </c>
      <c r="B15" s="2">
        <v>3</v>
      </c>
      <c r="C15" s="2" t="s">
        <v>126</v>
      </c>
      <c r="D15" s="2">
        <v>2</v>
      </c>
      <c r="E15" s="2">
        <v>1965</v>
      </c>
      <c r="F15" s="2" t="s">
        <v>10</v>
      </c>
      <c r="G15" s="2" t="s">
        <v>160</v>
      </c>
      <c r="K15" s="22">
        <v>1</v>
      </c>
      <c r="L15" s="2">
        <v>8</v>
      </c>
      <c r="O15" s="2" t="s">
        <v>19</v>
      </c>
      <c r="P15" s="2">
        <v>0</v>
      </c>
      <c r="R15" s="2">
        <v>50</v>
      </c>
      <c r="S15" s="2">
        <v>0.7</v>
      </c>
      <c r="T15" s="24" t="s">
        <v>130</v>
      </c>
      <c r="U15" s="2">
        <v>0</v>
      </c>
      <c r="V15" s="2">
        <v>7.9</v>
      </c>
      <c r="Y15" s="2">
        <v>3.6</v>
      </c>
      <c r="Z15" s="24" t="s">
        <v>130</v>
      </c>
      <c r="AA15" s="33">
        <v>0</v>
      </c>
      <c r="AC15" s="2">
        <v>0.13</v>
      </c>
      <c r="AD15" s="23">
        <f t="shared" si="1"/>
        <v>18.571428571428573</v>
      </c>
      <c r="AE15" s="24">
        <v>35</v>
      </c>
      <c r="AH15" s="2">
        <v>2.2000000000000002</v>
      </c>
      <c r="AI15" s="2">
        <v>8</v>
      </c>
      <c r="AJ15" s="2">
        <v>1</v>
      </c>
      <c r="AK15" s="2">
        <v>2.52</v>
      </c>
      <c r="AL15" s="2">
        <v>144</v>
      </c>
      <c r="AN15" s="2">
        <v>26</v>
      </c>
      <c r="AO15" s="25"/>
      <c r="AP15" s="25"/>
      <c r="AV15" s="2">
        <v>3.7</v>
      </c>
      <c r="AW15" s="2">
        <v>1.3</v>
      </c>
      <c r="AY15" s="2" t="s">
        <v>4</v>
      </c>
    </row>
    <row r="16" spans="1:88" s="2" customFormat="1" x14ac:dyDescent="0.2">
      <c r="A16" s="2" t="str">
        <f t="shared" si="0"/>
        <v>3.II.2</v>
      </c>
      <c r="B16" s="2">
        <v>3</v>
      </c>
      <c r="C16" s="2" t="s">
        <v>127</v>
      </c>
      <c r="D16" s="2">
        <v>2</v>
      </c>
      <c r="E16" s="2">
        <v>1988</v>
      </c>
      <c r="F16" s="2" t="s">
        <v>10</v>
      </c>
      <c r="G16" s="2" t="s">
        <v>160</v>
      </c>
      <c r="K16" s="22">
        <v>1</v>
      </c>
      <c r="L16" s="2">
        <v>8</v>
      </c>
      <c r="O16" s="2" t="s">
        <v>19</v>
      </c>
      <c r="P16" s="2">
        <v>0</v>
      </c>
      <c r="Q16" s="2" t="s">
        <v>67</v>
      </c>
      <c r="R16" s="2">
        <v>22</v>
      </c>
      <c r="S16" s="2">
        <v>0.52</v>
      </c>
      <c r="T16" s="24">
        <v>0</v>
      </c>
      <c r="U16" s="2">
        <v>1</v>
      </c>
      <c r="V16" s="2">
        <v>4.9000000000000004</v>
      </c>
      <c r="X16" s="2" t="s">
        <v>209</v>
      </c>
      <c r="Y16" s="2">
        <v>3.3</v>
      </c>
      <c r="Z16" s="24" t="s">
        <v>130</v>
      </c>
      <c r="AA16" s="2">
        <v>1</v>
      </c>
      <c r="AC16" s="2">
        <v>0.12</v>
      </c>
      <c r="AD16" s="23">
        <f t="shared" si="1"/>
        <v>17.142857142857142</v>
      </c>
      <c r="AE16" s="24">
        <v>32</v>
      </c>
      <c r="AH16" s="2">
        <v>22.7</v>
      </c>
      <c r="AI16" s="2">
        <v>12</v>
      </c>
      <c r="AJ16" s="2">
        <v>1</v>
      </c>
      <c r="AK16" s="2">
        <v>2.4300000000000002</v>
      </c>
      <c r="AL16" s="2">
        <v>144</v>
      </c>
      <c r="AN16" s="2">
        <v>23</v>
      </c>
      <c r="AO16" s="25"/>
      <c r="AP16" s="25"/>
      <c r="AR16" s="2">
        <v>120</v>
      </c>
      <c r="AS16" s="2">
        <v>73</v>
      </c>
      <c r="AT16" s="2">
        <v>0</v>
      </c>
      <c r="AU16" s="2" t="s">
        <v>210</v>
      </c>
      <c r="AV16" s="2">
        <v>4.5999999999999996</v>
      </c>
      <c r="AW16" s="2">
        <v>0.9</v>
      </c>
      <c r="AY16" s="2" t="s">
        <v>4</v>
      </c>
    </row>
    <row r="17" spans="1:56" s="2" customFormat="1" ht="17" customHeight="1" x14ac:dyDescent="0.2">
      <c r="A17" s="2" t="str">
        <f t="shared" si="0"/>
        <v>3.II.4</v>
      </c>
      <c r="B17" s="2">
        <v>3</v>
      </c>
      <c r="C17" s="2" t="s">
        <v>127</v>
      </c>
      <c r="D17" s="2">
        <v>4</v>
      </c>
      <c r="E17" s="2">
        <v>1997</v>
      </c>
      <c r="F17" s="2" t="s">
        <v>10</v>
      </c>
      <c r="G17" s="2" t="s">
        <v>160</v>
      </c>
      <c r="O17" s="2" t="s">
        <v>19</v>
      </c>
      <c r="P17" s="2">
        <v>0</v>
      </c>
      <c r="Q17" s="2" t="s">
        <v>69</v>
      </c>
      <c r="R17" s="2">
        <v>21</v>
      </c>
      <c r="S17" s="2">
        <v>0.66</v>
      </c>
      <c r="T17" s="24">
        <v>0</v>
      </c>
      <c r="U17" s="2">
        <v>1</v>
      </c>
      <c r="V17" s="2">
        <v>4.2</v>
      </c>
      <c r="Y17" s="2">
        <v>3.1</v>
      </c>
      <c r="Z17" s="24" t="s">
        <v>130</v>
      </c>
      <c r="AA17" s="2">
        <v>1</v>
      </c>
      <c r="AC17" s="2">
        <v>0.16</v>
      </c>
      <c r="AD17" s="23">
        <f t="shared" si="1"/>
        <v>22.857142857142858</v>
      </c>
      <c r="AE17" s="24">
        <v>55</v>
      </c>
      <c r="AH17" s="2">
        <v>2.6</v>
      </c>
      <c r="AI17" s="2">
        <v>5</v>
      </c>
      <c r="AJ17" s="2">
        <v>1</v>
      </c>
      <c r="AK17" s="2">
        <v>2.46</v>
      </c>
      <c r="AL17" s="2">
        <v>143</v>
      </c>
      <c r="AN17" s="2">
        <v>29</v>
      </c>
      <c r="AO17" s="25"/>
      <c r="AP17" s="25"/>
      <c r="AV17" s="2">
        <v>5.8</v>
      </c>
      <c r="AW17" s="2">
        <v>1.1000000000000001</v>
      </c>
      <c r="AY17" s="2" t="s">
        <v>4</v>
      </c>
    </row>
    <row r="18" spans="1:56" s="2" customFormat="1" x14ac:dyDescent="0.2">
      <c r="A18" s="2" t="str">
        <f t="shared" si="0"/>
        <v>3.II.5</v>
      </c>
      <c r="B18" s="2">
        <v>3</v>
      </c>
      <c r="C18" s="2" t="s">
        <v>127</v>
      </c>
      <c r="D18" s="2">
        <v>5</v>
      </c>
      <c r="E18" s="2">
        <v>2004</v>
      </c>
      <c r="F18" s="2" t="s">
        <v>10</v>
      </c>
      <c r="P18" s="2">
        <v>0</v>
      </c>
      <c r="Q18" s="2" t="s">
        <v>68</v>
      </c>
      <c r="R18" s="2">
        <v>14</v>
      </c>
      <c r="T18" s="24"/>
      <c r="Y18" s="2">
        <v>2.9</v>
      </c>
      <c r="Z18" s="24" t="s">
        <v>130</v>
      </c>
      <c r="AA18" s="2">
        <v>1</v>
      </c>
      <c r="AC18" s="30">
        <f>0.1*2.8224</f>
        <v>0.28223999999999999</v>
      </c>
      <c r="AD18" s="23">
        <f t="shared" si="1"/>
        <v>40.32</v>
      </c>
      <c r="AE18" s="24"/>
      <c r="AK18" s="2">
        <v>2.2599999999999998</v>
      </c>
      <c r="AL18" s="2">
        <v>134</v>
      </c>
      <c r="AN18" s="2">
        <v>26</v>
      </c>
      <c r="AO18" s="25"/>
      <c r="AP18" s="25"/>
    </row>
    <row r="19" spans="1:56" s="2" customFormat="1" x14ac:dyDescent="0.2">
      <c r="A19" s="2" t="str">
        <f t="shared" si="0"/>
        <v>3.III.1</v>
      </c>
      <c r="B19" s="2">
        <v>3</v>
      </c>
      <c r="C19" s="2" t="s">
        <v>128</v>
      </c>
      <c r="D19" s="2">
        <v>1</v>
      </c>
      <c r="E19" s="2">
        <v>2011</v>
      </c>
      <c r="F19" s="2" t="s">
        <v>10</v>
      </c>
      <c r="G19" s="2" t="s">
        <v>160</v>
      </c>
      <c r="K19" s="17">
        <v>1</v>
      </c>
      <c r="L19" s="2">
        <v>4</v>
      </c>
      <c r="O19" s="2" t="s">
        <v>19</v>
      </c>
      <c r="P19" s="2">
        <v>1</v>
      </c>
      <c r="Q19" s="2" t="s">
        <v>66</v>
      </c>
      <c r="R19" s="2">
        <v>2</v>
      </c>
      <c r="S19" s="2">
        <v>0.76</v>
      </c>
      <c r="T19" s="24" t="s">
        <v>2</v>
      </c>
      <c r="U19" s="2">
        <v>1</v>
      </c>
      <c r="V19" s="2">
        <v>8.1999999999999993</v>
      </c>
      <c r="Y19" s="2">
        <v>4.0999999999999996</v>
      </c>
      <c r="Z19" s="24" t="s">
        <v>130</v>
      </c>
      <c r="AA19" s="2">
        <v>0</v>
      </c>
      <c r="AC19" s="2">
        <v>0.19</v>
      </c>
      <c r="AD19" s="23">
        <f t="shared" si="1"/>
        <v>27.142857142857146</v>
      </c>
      <c r="AE19" s="24">
        <v>30</v>
      </c>
      <c r="AH19" s="2" t="s">
        <v>96</v>
      </c>
      <c r="AI19" s="2" t="s">
        <v>100</v>
      </c>
      <c r="AJ19" s="2">
        <v>1</v>
      </c>
      <c r="AK19" s="2">
        <v>2.48</v>
      </c>
      <c r="AL19" s="2">
        <v>137</v>
      </c>
      <c r="AN19" s="2">
        <v>27</v>
      </c>
      <c r="AO19" s="25"/>
      <c r="AP19" s="25"/>
      <c r="AR19" s="2">
        <v>98</v>
      </c>
      <c r="AS19" s="2">
        <v>54</v>
      </c>
      <c r="AT19" s="2">
        <v>0</v>
      </c>
      <c r="AV19" s="2">
        <v>4.5999999999999996</v>
      </c>
      <c r="AW19" s="2">
        <v>0.9</v>
      </c>
      <c r="AY19" s="2" t="s">
        <v>4</v>
      </c>
      <c r="BA19" s="2" t="s">
        <v>53</v>
      </c>
      <c r="BB19" s="2" t="s">
        <v>187</v>
      </c>
    </row>
    <row r="20" spans="1:56" s="2" customFormat="1" x14ac:dyDescent="0.2">
      <c r="A20" s="2" t="str">
        <f t="shared" si="0"/>
        <v>3.III.2</v>
      </c>
      <c r="B20" s="2">
        <v>3</v>
      </c>
      <c r="C20" s="2" t="s">
        <v>128</v>
      </c>
      <c r="D20" s="2">
        <v>2</v>
      </c>
      <c r="E20" s="2">
        <v>2017</v>
      </c>
      <c r="F20" s="2" t="s">
        <v>10</v>
      </c>
      <c r="G20" s="2" t="s">
        <v>160</v>
      </c>
      <c r="O20" s="2" t="s">
        <v>19</v>
      </c>
      <c r="P20" s="2">
        <v>0</v>
      </c>
      <c r="Q20" s="2" t="s">
        <v>68</v>
      </c>
      <c r="R20" s="2">
        <v>1</v>
      </c>
      <c r="S20" s="2">
        <v>0.48</v>
      </c>
      <c r="T20" s="24">
        <v>0</v>
      </c>
      <c r="U20" s="2">
        <v>1</v>
      </c>
      <c r="V20" s="2">
        <v>8.5</v>
      </c>
      <c r="Y20" s="2">
        <v>3</v>
      </c>
      <c r="Z20" s="24" t="s">
        <v>130</v>
      </c>
      <c r="AA20" s="2">
        <v>1</v>
      </c>
      <c r="AC20" s="2">
        <v>1.1200000000000001</v>
      </c>
      <c r="AD20" s="23">
        <f>AC20/2.2*100</f>
        <v>50.909090909090914</v>
      </c>
      <c r="AE20" s="24" t="s">
        <v>11</v>
      </c>
      <c r="AH20" s="2" t="s">
        <v>97</v>
      </c>
      <c r="AI20" s="2" t="s">
        <v>101</v>
      </c>
      <c r="AJ20" s="2">
        <v>1</v>
      </c>
      <c r="AK20" s="2">
        <v>2.57</v>
      </c>
      <c r="AL20" s="2">
        <v>138</v>
      </c>
      <c r="AN20" s="2">
        <v>25</v>
      </c>
      <c r="AO20" s="25"/>
      <c r="AP20" s="25"/>
      <c r="AV20" s="2">
        <v>4.5999999999999996</v>
      </c>
      <c r="AW20" s="2" t="s">
        <v>87</v>
      </c>
      <c r="AY20" s="2" t="s">
        <v>4</v>
      </c>
    </row>
    <row r="21" spans="1:56" s="18" customFormat="1" x14ac:dyDescent="0.2">
      <c r="A21" s="18" t="str">
        <f t="shared" si="0"/>
        <v>3.III.3</v>
      </c>
      <c r="B21" s="18">
        <v>3</v>
      </c>
      <c r="C21" s="18" t="s">
        <v>128</v>
      </c>
      <c r="D21" s="18">
        <v>3</v>
      </c>
      <c r="E21" s="18">
        <v>2015</v>
      </c>
      <c r="F21" s="18" t="s">
        <v>10</v>
      </c>
      <c r="P21" s="18">
        <v>0</v>
      </c>
      <c r="Q21" s="32"/>
      <c r="R21" s="32"/>
      <c r="S21" s="18">
        <v>0.61</v>
      </c>
      <c r="T21" s="29" t="s">
        <v>130</v>
      </c>
      <c r="U21" s="18">
        <v>1</v>
      </c>
      <c r="Y21" s="18">
        <v>4.3</v>
      </c>
      <c r="Z21" s="29" t="s">
        <v>130</v>
      </c>
      <c r="AA21" s="18">
        <v>0</v>
      </c>
      <c r="AC21" s="31"/>
      <c r="AD21" s="28"/>
      <c r="AE21" s="29"/>
      <c r="AK21" s="18">
        <v>2.56</v>
      </c>
      <c r="AN21" s="18">
        <v>25</v>
      </c>
      <c r="AO21" s="32"/>
      <c r="AP21" s="32"/>
    </row>
    <row r="22" spans="1:56" s="2" customFormat="1" x14ac:dyDescent="0.2">
      <c r="A22" s="2" t="str">
        <f t="shared" si="0"/>
        <v>4.I.2</v>
      </c>
      <c r="B22" s="2">
        <v>4</v>
      </c>
      <c r="C22" s="2" t="s">
        <v>126</v>
      </c>
      <c r="D22" s="2">
        <v>2</v>
      </c>
      <c r="E22" s="2">
        <v>1959</v>
      </c>
      <c r="F22" s="2" t="s">
        <v>10</v>
      </c>
      <c r="G22" s="2" t="s">
        <v>24</v>
      </c>
      <c r="I22" s="17">
        <v>0.97409999999999997</v>
      </c>
      <c r="J22" s="2">
        <v>232</v>
      </c>
      <c r="K22" s="22">
        <v>1</v>
      </c>
      <c r="L22" s="2">
        <v>189</v>
      </c>
      <c r="O22" s="2" t="s">
        <v>18</v>
      </c>
      <c r="P22" s="2">
        <v>0</v>
      </c>
      <c r="S22" s="2">
        <v>0.52</v>
      </c>
      <c r="T22" s="2">
        <v>0</v>
      </c>
      <c r="U22" s="2">
        <v>1</v>
      </c>
      <c r="V22" s="2">
        <v>4.33</v>
      </c>
      <c r="W22" s="2">
        <v>3.3</v>
      </c>
      <c r="X22" s="2" t="s">
        <v>40</v>
      </c>
      <c r="Y22" s="2">
        <v>3.4</v>
      </c>
      <c r="Z22" s="2">
        <v>0</v>
      </c>
      <c r="AA22" s="33">
        <v>1</v>
      </c>
      <c r="AB22" s="2">
        <v>0.6</v>
      </c>
      <c r="AC22" s="2">
        <v>1.4E-2</v>
      </c>
      <c r="AD22" s="23">
        <f>AC22/0.7*100</f>
        <v>2</v>
      </c>
      <c r="AE22" s="24" t="s">
        <v>11</v>
      </c>
      <c r="AF22" s="34">
        <v>6.4000000000000001E-2</v>
      </c>
      <c r="AG22" s="34"/>
      <c r="AH22" s="34"/>
      <c r="AI22" s="34"/>
      <c r="AJ22" s="2">
        <v>0</v>
      </c>
      <c r="AK22" s="2">
        <v>2.4300000000000002</v>
      </c>
      <c r="AL22" s="2">
        <v>142</v>
      </c>
      <c r="AM22" s="2">
        <v>7.33</v>
      </c>
      <c r="AN22" s="2">
        <v>24.6</v>
      </c>
      <c r="AR22" s="2">
        <v>125</v>
      </c>
      <c r="AS22" s="2">
        <v>78</v>
      </c>
      <c r="AT22" s="2">
        <v>0</v>
      </c>
      <c r="AV22" s="2">
        <v>4.5999999999999996</v>
      </c>
      <c r="AW22" s="2">
        <v>0.8</v>
      </c>
      <c r="AX22" s="2">
        <v>64</v>
      </c>
      <c r="AZ22" s="2" t="s">
        <v>89</v>
      </c>
      <c r="BC22" s="2" t="s">
        <v>189</v>
      </c>
    </row>
    <row r="23" spans="1:56" s="18" customFormat="1" x14ac:dyDescent="0.2">
      <c r="A23" s="18" t="str">
        <f t="shared" si="0"/>
        <v>4.II.2</v>
      </c>
      <c r="B23" s="18">
        <v>4</v>
      </c>
      <c r="C23" s="18" t="s">
        <v>127</v>
      </c>
      <c r="D23" s="18">
        <v>2</v>
      </c>
      <c r="E23" s="18">
        <v>1993</v>
      </c>
      <c r="F23" s="18" t="s">
        <v>10</v>
      </c>
      <c r="G23" s="18" t="s">
        <v>24</v>
      </c>
      <c r="I23" s="35">
        <v>1</v>
      </c>
      <c r="J23" s="18">
        <v>116</v>
      </c>
      <c r="K23" s="35">
        <v>1</v>
      </c>
      <c r="L23" s="18">
        <v>190</v>
      </c>
      <c r="O23" s="18" t="s">
        <v>18</v>
      </c>
      <c r="P23" s="18">
        <v>1</v>
      </c>
      <c r="Q23" s="18" t="s">
        <v>58</v>
      </c>
      <c r="R23" s="18">
        <v>15</v>
      </c>
      <c r="S23" s="18">
        <v>0.42</v>
      </c>
      <c r="T23" s="18">
        <v>1</v>
      </c>
      <c r="U23" s="18">
        <v>1</v>
      </c>
      <c r="V23" s="18">
        <v>5.34</v>
      </c>
      <c r="W23" s="18">
        <v>3.7</v>
      </c>
      <c r="X23" s="18" t="s">
        <v>27</v>
      </c>
      <c r="Y23" s="18">
        <v>4.2</v>
      </c>
      <c r="Z23" s="18">
        <v>0</v>
      </c>
      <c r="AA23" s="18">
        <v>0</v>
      </c>
      <c r="AB23" s="18">
        <v>0.02</v>
      </c>
      <c r="AC23" s="18">
        <v>0.08</v>
      </c>
      <c r="AD23" s="28">
        <f>AC23/0.7*100</f>
        <v>11.428571428571429</v>
      </c>
      <c r="AE23" s="29" t="s">
        <v>11</v>
      </c>
      <c r="AF23" s="18">
        <v>5.6000000000000001E-2</v>
      </c>
      <c r="AJ23" s="18">
        <v>0</v>
      </c>
      <c r="AK23" s="18">
        <v>2.46</v>
      </c>
      <c r="AL23" s="18">
        <v>139</v>
      </c>
      <c r="AM23" s="18">
        <v>7.35</v>
      </c>
      <c r="AN23" s="18">
        <v>26.2</v>
      </c>
      <c r="AR23" s="18">
        <v>113</v>
      </c>
      <c r="AS23" s="18">
        <v>72</v>
      </c>
      <c r="AT23" s="18">
        <v>0</v>
      </c>
      <c r="AV23" s="18">
        <v>3.9</v>
      </c>
      <c r="AW23" s="18">
        <v>0.8</v>
      </c>
      <c r="AX23" s="18">
        <v>88</v>
      </c>
      <c r="AZ23" s="18" t="s">
        <v>90</v>
      </c>
      <c r="BC23" s="18" t="s">
        <v>190</v>
      </c>
    </row>
    <row r="24" spans="1:56" s="2" customFormat="1" x14ac:dyDescent="0.2">
      <c r="A24" s="2" t="str">
        <f t="shared" si="0"/>
        <v>5.III.6</v>
      </c>
      <c r="B24" s="2">
        <v>5</v>
      </c>
      <c r="C24" s="2" t="s">
        <v>128</v>
      </c>
      <c r="D24" s="2">
        <v>6</v>
      </c>
      <c r="E24" s="2">
        <v>1980</v>
      </c>
      <c r="F24" s="2" t="s">
        <v>10</v>
      </c>
      <c r="G24" s="2" t="s">
        <v>15</v>
      </c>
      <c r="H24" s="2" t="s">
        <v>105</v>
      </c>
      <c r="I24" s="36">
        <v>1</v>
      </c>
      <c r="J24" s="2">
        <v>27</v>
      </c>
      <c r="O24" s="2" t="s">
        <v>19</v>
      </c>
      <c r="P24" s="2">
        <v>1</v>
      </c>
      <c r="Q24" s="25" t="s">
        <v>6</v>
      </c>
      <c r="R24" s="2">
        <v>3</v>
      </c>
      <c r="S24" s="2">
        <v>0.1</v>
      </c>
      <c r="T24" s="2">
        <v>0</v>
      </c>
      <c r="U24" s="2">
        <v>1</v>
      </c>
      <c r="V24" s="2">
        <v>10.1</v>
      </c>
      <c r="W24" s="2">
        <v>16.600000000000001</v>
      </c>
      <c r="X24" s="2" t="s">
        <v>104</v>
      </c>
      <c r="Y24" s="2">
        <v>3.6</v>
      </c>
      <c r="Z24" s="2">
        <v>0</v>
      </c>
      <c r="AA24" s="33">
        <v>0</v>
      </c>
      <c r="AB24" s="2">
        <v>10.9</v>
      </c>
      <c r="AC24" s="2">
        <f>0.72</f>
        <v>0.72</v>
      </c>
      <c r="AD24" s="23">
        <f>AC24/0.7*100</f>
        <v>102.85714285714288</v>
      </c>
      <c r="AE24" s="24">
        <v>75</v>
      </c>
      <c r="AF24" s="2">
        <v>0.06</v>
      </c>
      <c r="AG24" s="2">
        <v>120</v>
      </c>
      <c r="AJ24" s="2">
        <v>0</v>
      </c>
      <c r="AK24" s="2">
        <v>2.2000000000000002</v>
      </c>
      <c r="AL24" s="2">
        <v>142</v>
      </c>
      <c r="AM24" s="2">
        <v>7.44</v>
      </c>
      <c r="AN24" s="2">
        <v>26.9</v>
      </c>
      <c r="AO24" s="25"/>
      <c r="AP24" s="25"/>
      <c r="AR24" s="2">
        <v>123</v>
      </c>
      <c r="AS24" s="2">
        <v>67</v>
      </c>
      <c r="AT24" s="2">
        <v>0</v>
      </c>
      <c r="AV24" s="2">
        <v>5.4</v>
      </c>
      <c r="AW24" s="2">
        <v>1.2</v>
      </c>
      <c r="BC24" s="2" t="s">
        <v>192</v>
      </c>
      <c r="BD24" s="2" t="s">
        <v>165</v>
      </c>
    </row>
    <row r="25" spans="1:56" s="25" customFormat="1" x14ac:dyDescent="0.2">
      <c r="A25" s="2" t="str">
        <f t="shared" si="0"/>
        <v>5.II.2</v>
      </c>
      <c r="B25" s="25">
        <v>5</v>
      </c>
      <c r="C25" s="25" t="s">
        <v>127</v>
      </c>
      <c r="D25" s="25">
        <v>2</v>
      </c>
      <c r="E25" s="25">
        <v>1951</v>
      </c>
      <c r="F25" s="25" t="s">
        <v>10</v>
      </c>
      <c r="I25" s="26"/>
      <c r="K25" s="26"/>
      <c r="P25" s="25">
        <v>0</v>
      </c>
      <c r="R25" s="25">
        <v>70</v>
      </c>
      <c r="S25" s="37">
        <v>0.4</v>
      </c>
      <c r="T25" s="25">
        <v>0</v>
      </c>
      <c r="U25" s="38">
        <v>1</v>
      </c>
      <c r="X25" s="25" t="s">
        <v>40</v>
      </c>
      <c r="Y25" s="25">
        <v>4.9000000000000004</v>
      </c>
      <c r="Z25" s="25">
        <v>0</v>
      </c>
      <c r="AA25" s="38">
        <v>0</v>
      </c>
      <c r="AD25" s="39"/>
      <c r="AE25" s="38">
        <v>65</v>
      </c>
      <c r="AJ25" s="25">
        <v>0</v>
      </c>
      <c r="AK25" s="25">
        <v>2.42</v>
      </c>
      <c r="AL25" s="25">
        <v>134</v>
      </c>
    </row>
    <row r="26" spans="1:56" s="25" customFormat="1" x14ac:dyDescent="0.2">
      <c r="A26" s="2" t="str">
        <f t="shared" si="0"/>
        <v>5.III.2</v>
      </c>
      <c r="B26" s="25">
        <v>5</v>
      </c>
      <c r="C26" s="25" t="s">
        <v>128</v>
      </c>
      <c r="D26" s="25">
        <v>2</v>
      </c>
      <c r="E26" s="25">
        <v>1970</v>
      </c>
      <c r="F26" s="25" t="s">
        <v>10</v>
      </c>
      <c r="G26" s="2" t="s">
        <v>15</v>
      </c>
      <c r="I26" s="26"/>
      <c r="K26" s="26"/>
      <c r="P26" s="25">
        <v>0</v>
      </c>
      <c r="Q26" s="25" t="s">
        <v>161</v>
      </c>
      <c r="R26" s="25">
        <v>34</v>
      </c>
      <c r="S26" s="37">
        <v>0.4</v>
      </c>
      <c r="T26" s="25">
        <v>0</v>
      </c>
      <c r="U26" s="25">
        <v>1</v>
      </c>
      <c r="V26" s="25">
        <v>6.4</v>
      </c>
      <c r="X26" s="25" t="s">
        <v>162</v>
      </c>
      <c r="Y26" s="25">
        <v>3.1</v>
      </c>
      <c r="Z26" s="25">
        <v>0</v>
      </c>
      <c r="AA26" s="25">
        <v>1</v>
      </c>
      <c r="AC26" s="25">
        <v>0.21</v>
      </c>
      <c r="AD26" s="23">
        <f>AC26/0.7*100</f>
        <v>30</v>
      </c>
      <c r="AE26" s="38" t="s">
        <v>11</v>
      </c>
      <c r="AJ26" s="25">
        <v>0</v>
      </c>
      <c r="AK26" s="25">
        <v>2.13</v>
      </c>
      <c r="AL26" s="25">
        <v>136</v>
      </c>
      <c r="AM26" s="25">
        <v>7.47</v>
      </c>
      <c r="AN26" s="25">
        <v>26.5</v>
      </c>
      <c r="AR26" s="25">
        <v>149</v>
      </c>
      <c r="AS26" s="25">
        <v>91</v>
      </c>
      <c r="AT26" s="25">
        <v>1</v>
      </c>
      <c r="AV26" s="25">
        <v>4.7</v>
      </c>
      <c r="AW26" s="25">
        <v>1.7</v>
      </c>
    </row>
    <row r="27" spans="1:56" s="25" customFormat="1" x14ac:dyDescent="0.2">
      <c r="A27" s="2" t="str">
        <f t="shared" si="0"/>
        <v>5.III.4</v>
      </c>
      <c r="B27" s="25">
        <v>5</v>
      </c>
      <c r="C27" s="25" t="s">
        <v>128</v>
      </c>
      <c r="D27" s="25">
        <v>4</v>
      </c>
      <c r="E27" s="25">
        <v>1972</v>
      </c>
      <c r="F27" s="25" t="s">
        <v>10</v>
      </c>
      <c r="G27" s="2" t="s">
        <v>15</v>
      </c>
      <c r="I27" s="26"/>
      <c r="K27" s="26"/>
      <c r="P27" s="25">
        <v>0</v>
      </c>
      <c r="Q27" s="25" t="s">
        <v>163</v>
      </c>
      <c r="R27" s="25">
        <v>32</v>
      </c>
      <c r="S27" s="37">
        <v>0.73</v>
      </c>
      <c r="T27" s="25">
        <v>0</v>
      </c>
      <c r="U27" s="25">
        <v>0</v>
      </c>
      <c r="V27" s="25">
        <v>2.8</v>
      </c>
      <c r="X27" s="25" t="s">
        <v>40</v>
      </c>
      <c r="Y27" s="25">
        <v>3.7</v>
      </c>
      <c r="Z27" s="25">
        <v>0</v>
      </c>
      <c r="AA27" s="25">
        <v>1</v>
      </c>
      <c r="AC27" s="25">
        <v>0.59</v>
      </c>
      <c r="AD27" s="23">
        <f t="shared" ref="AD27:AD29" si="2">AC27/0.7*100</f>
        <v>84.285714285714292</v>
      </c>
      <c r="AE27" s="38" t="s">
        <v>11</v>
      </c>
      <c r="AJ27" s="25">
        <v>0</v>
      </c>
      <c r="AK27" s="25">
        <v>2.31</v>
      </c>
      <c r="AL27" s="25">
        <v>141</v>
      </c>
      <c r="AM27" s="25">
        <v>7.49</v>
      </c>
      <c r="AN27" s="25">
        <v>24.6</v>
      </c>
      <c r="AR27" s="25">
        <v>157</v>
      </c>
      <c r="AS27" s="25">
        <v>98</v>
      </c>
      <c r="AT27" s="25">
        <v>1</v>
      </c>
      <c r="AV27" s="25">
        <v>5.8</v>
      </c>
      <c r="AW27" s="25">
        <v>0.8</v>
      </c>
      <c r="AX27" s="25">
        <v>141</v>
      </c>
    </row>
    <row r="28" spans="1:56" s="25" customFormat="1" x14ac:dyDescent="0.2">
      <c r="A28" s="2" t="str">
        <f t="shared" si="0"/>
        <v>5.III.5</v>
      </c>
      <c r="B28" s="25">
        <v>5</v>
      </c>
      <c r="C28" s="25" t="s">
        <v>128</v>
      </c>
      <c r="D28" s="25">
        <v>5</v>
      </c>
      <c r="E28" s="25">
        <v>1977</v>
      </c>
      <c r="F28" s="25" t="s">
        <v>9</v>
      </c>
      <c r="G28" s="2" t="s">
        <v>15</v>
      </c>
      <c r="I28" s="26"/>
      <c r="K28" s="26"/>
      <c r="P28" s="25">
        <v>0</v>
      </c>
      <c r="Q28" s="25" t="s">
        <v>164</v>
      </c>
      <c r="R28" s="25">
        <v>42</v>
      </c>
      <c r="S28" s="37">
        <v>0.3</v>
      </c>
      <c r="T28" s="25">
        <v>0</v>
      </c>
      <c r="U28" s="25">
        <v>1</v>
      </c>
      <c r="V28" s="25">
        <v>12.1</v>
      </c>
      <c r="X28" s="25" t="s">
        <v>162</v>
      </c>
      <c r="Y28" s="25">
        <v>2.4</v>
      </c>
      <c r="Z28" s="25">
        <v>0</v>
      </c>
      <c r="AA28" s="25">
        <v>1</v>
      </c>
      <c r="AC28" s="25">
        <v>0.38</v>
      </c>
      <c r="AD28" s="23">
        <f t="shared" si="2"/>
        <v>54.285714285714292</v>
      </c>
      <c r="AE28" s="38">
        <v>77</v>
      </c>
      <c r="AJ28" s="25">
        <v>1</v>
      </c>
      <c r="AK28" s="25">
        <v>2.0699999999999998</v>
      </c>
      <c r="AL28" s="25">
        <v>143</v>
      </c>
      <c r="AM28" s="25">
        <v>7.46</v>
      </c>
      <c r="AN28" s="25">
        <v>28.9</v>
      </c>
      <c r="AR28" s="25">
        <v>197</v>
      </c>
      <c r="AS28" s="25">
        <v>105</v>
      </c>
      <c r="AT28" s="25">
        <v>1</v>
      </c>
      <c r="AV28" s="25">
        <v>5</v>
      </c>
      <c r="AW28" s="25">
        <v>2.1</v>
      </c>
    </row>
    <row r="29" spans="1:56" s="25" customFormat="1" x14ac:dyDescent="0.2">
      <c r="A29" s="2" t="str">
        <f t="shared" si="0"/>
        <v>5.IV.1</v>
      </c>
      <c r="B29" s="25">
        <v>5</v>
      </c>
      <c r="C29" s="25" t="s">
        <v>129</v>
      </c>
      <c r="D29" s="25">
        <v>1</v>
      </c>
      <c r="E29" s="25">
        <v>2004</v>
      </c>
      <c r="F29" s="25" t="s">
        <v>10</v>
      </c>
      <c r="G29" s="2" t="s">
        <v>15</v>
      </c>
      <c r="I29" s="26"/>
      <c r="K29" s="26"/>
      <c r="P29" s="25">
        <v>0</v>
      </c>
      <c r="S29" s="37">
        <v>0.7</v>
      </c>
      <c r="T29" s="25">
        <v>0</v>
      </c>
      <c r="U29" s="25">
        <v>0</v>
      </c>
      <c r="X29" s="25" t="s">
        <v>40</v>
      </c>
      <c r="Y29" s="25">
        <v>3.9</v>
      </c>
      <c r="Z29" s="25">
        <v>0</v>
      </c>
      <c r="AA29" s="25">
        <v>0</v>
      </c>
      <c r="AC29" s="25">
        <v>0.18</v>
      </c>
      <c r="AD29" s="23">
        <f t="shared" si="2"/>
        <v>25.714285714285719</v>
      </c>
      <c r="AE29" s="38" t="s">
        <v>11</v>
      </c>
      <c r="AJ29" s="25">
        <v>0</v>
      </c>
      <c r="AK29" s="25">
        <v>2.4</v>
      </c>
      <c r="AL29" s="25">
        <v>144</v>
      </c>
      <c r="AM29" s="25">
        <v>7.4</v>
      </c>
      <c r="AN29" s="25">
        <v>25.1</v>
      </c>
      <c r="AR29" s="25">
        <v>133</v>
      </c>
      <c r="AS29" s="25">
        <v>80</v>
      </c>
      <c r="AT29" s="25">
        <v>0</v>
      </c>
      <c r="AV29" s="25">
        <v>3.5</v>
      </c>
      <c r="AW29" s="25">
        <v>1.4</v>
      </c>
    </row>
    <row r="30" spans="1:56" s="32" customFormat="1" x14ac:dyDescent="0.2">
      <c r="A30" s="18" t="str">
        <f t="shared" ref="A30" si="3">_xlfn.CONCAT(B30,".",C30,".",D30)</f>
        <v>5.IV.2</v>
      </c>
      <c r="B30" s="32">
        <v>5</v>
      </c>
      <c r="C30" s="32" t="s">
        <v>129</v>
      </c>
      <c r="D30" s="32">
        <v>2</v>
      </c>
      <c r="E30" s="32">
        <v>2005</v>
      </c>
      <c r="F30" s="32" t="s">
        <v>9</v>
      </c>
      <c r="G30" s="18" t="s">
        <v>15</v>
      </c>
      <c r="I30" s="40"/>
      <c r="K30" s="40"/>
      <c r="P30" s="32">
        <v>0</v>
      </c>
      <c r="S30" s="41">
        <v>0.8</v>
      </c>
      <c r="T30" s="32">
        <v>0</v>
      </c>
      <c r="U30" s="32">
        <v>0</v>
      </c>
      <c r="V30" s="32">
        <v>3</v>
      </c>
      <c r="X30" s="32" t="s">
        <v>40</v>
      </c>
      <c r="Y30" s="32">
        <v>3.9</v>
      </c>
      <c r="Z30" s="32">
        <v>0</v>
      </c>
      <c r="AA30" s="32">
        <v>0</v>
      </c>
      <c r="AD30" s="42"/>
      <c r="AE30" s="43" t="s">
        <v>11</v>
      </c>
      <c r="AJ30" s="32">
        <v>0</v>
      </c>
      <c r="AK30" s="32">
        <v>2.3199999999999998</v>
      </c>
      <c r="AL30" s="32">
        <v>140</v>
      </c>
      <c r="AR30" s="32">
        <v>149</v>
      </c>
      <c r="AS30" s="32">
        <v>63</v>
      </c>
      <c r="AT30" s="43">
        <v>1</v>
      </c>
      <c r="AV30" s="32">
        <v>3.5</v>
      </c>
      <c r="AW30" s="32">
        <v>0.9</v>
      </c>
    </row>
    <row r="31" spans="1:56" s="2" customFormat="1" x14ac:dyDescent="0.2">
      <c r="A31" s="2" t="str">
        <f t="shared" si="0"/>
        <v>6.I.2</v>
      </c>
      <c r="B31" s="2">
        <v>6</v>
      </c>
      <c r="C31" s="2" t="s">
        <v>126</v>
      </c>
      <c r="D31" s="2">
        <v>2</v>
      </c>
      <c r="E31" s="2">
        <v>1968</v>
      </c>
      <c r="F31" s="2" t="s">
        <v>10</v>
      </c>
      <c r="G31" s="2" t="s">
        <v>15</v>
      </c>
      <c r="I31" s="22">
        <v>1</v>
      </c>
      <c r="J31" s="2">
        <v>49</v>
      </c>
      <c r="K31" s="22">
        <v>1</v>
      </c>
      <c r="L31" s="2">
        <v>7</v>
      </c>
      <c r="O31" s="2" t="s">
        <v>19</v>
      </c>
      <c r="P31" s="2">
        <v>0</v>
      </c>
      <c r="AD31" s="23"/>
      <c r="AE31" s="24">
        <v>26</v>
      </c>
      <c r="AJ31" s="2">
        <v>1</v>
      </c>
      <c r="AO31" s="25"/>
      <c r="AP31" s="25"/>
      <c r="BD31" s="2" t="s">
        <v>55</v>
      </c>
    </row>
    <row r="32" spans="1:56" s="2" customFormat="1" x14ac:dyDescent="0.2">
      <c r="A32" s="2" t="str">
        <f t="shared" si="0"/>
        <v>6.II.1</v>
      </c>
      <c r="B32" s="2">
        <v>6</v>
      </c>
      <c r="C32" s="2" t="s">
        <v>127</v>
      </c>
      <c r="D32" s="2">
        <v>1</v>
      </c>
      <c r="E32" s="2">
        <v>1997</v>
      </c>
      <c r="F32" s="2" t="s">
        <v>9</v>
      </c>
      <c r="G32" s="2" t="s">
        <v>15</v>
      </c>
      <c r="I32" s="22">
        <v>1</v>
      </c>
      <c r="J32" s="2">
        <v>49</v>
      </c>
      <c r="K32" s="22">
        <v>1</v>
      </c>
      <c r="L32" s="2">
        <v>44</v>
      </c>
      <c r="O32" s="2" t="s">
        <v>19</v>
      </c>
      <c r="P32" s="2">
        <v>0</v>
      </c>
      <c r="Q32" s="2" t="s">
        <v>60</v>
      </c>
      <c r="R32" s="2">
        <v>12</v>
      </c>
      <c r="S32" s="2">
        <v>0.44</v>
      </c>
      <c r="T32" s="2">
        <v>1</v>
      </c>
      <c r="U32" s="2">
        <v>1</v>
      </c>
      <c r="V32" s="2">
        <v>9.48</v>
      </c>
      <c r="W32" s="2">
        <v>6.42</v>
      </c>
      <c r="X32" s="2" t="s">
        <v>29</v>
      </c>
      <c r="Y32" s="2">
        <v>3.1</v>
      </c>
      <c r="Z32" s="2">
        <v>1</v>
      </c>
      <c r="AA32" s="2">
        <v>1</v>
      </c>
      <c r="AB32" s="2">
        <v>4.47</v>
      </c>
      <c r="AC32" s="2">
        <v>0.42</v>
      </c>
      <c r="AD32" s="23">
        <f>AC32/0.7*100</f>
        <v>60</v>
      </c>
      <c r="AE32" s="24" t="s">
        <v>11</v>
      </c>
      <c r="AJ32" s="2">
        <v>0</v>
      </c>
      <c r="AK32" s="2">
        <v>2.6</v>
      </c>
      <c r="AL32" s="2">
        <v>140</v>
      </c>
      <c r="AN32" s="25">
        <v>30.1</v>
      </c>
      <c r="AO32" s="25" t="s">
        <v>147</v>
      </c>
      <c r="AP32" s="25" t="s">
        <v>114</v>
      </c>
      <c r="AQ32" s="2">
        <v>1.66</v>
      </c>
      <c r="AR32" s="2">
        <v>120</v>
      </c>
      <c r="AS32" s="2">
        <v>80</v>
      </c>
      <c r="AT32" s="2">
        <v>0</v>
      </c>
      <c r="AV32" s="2">
        <v>4.8099999999999996</v>
      </c>
      <c r="AW32" s="2">
        <v>1.8</v>
      </c>
      <c r="AY32" s="44" t="s">
        <v>8</v>
      </c>
      <c r="AZ32" s="44"/>
      <c r="BA32" s="2" t="s">
        <v>52</v>
      </c>
      <c r="BD32" s="2" t="s">
        <v>55</v>
      </c>
    </row>
    <row r="33" spans="1:56" s="18" customFormat="1" x14ac:dyDescent="0.2">
      <c r="A33" s="18" t="str">
        <f t="shared" si="0"/>
        <v>6.II.2</v>
      </c>
      <c r="B33" s="18">
        <v>6</v>
      </c>
      <c r="C33" s="18" t="s">
        <v>127</v>
      </c>
      <c r="D33" s="18">
        <v>2</v>
      </c>
      <c r="E33" s="18">
        <v>2000</v>
      </c>
      <c r="F33" s="18" t="s">
        <v>10</v>
      </c>
      <c r="G33" s="18" t="s">
        <v>15</v>
      </c>
      <c r="H33" s="18" t="s">
        <v>16</v>
      </c>
      <c r="I33" s="21">
        <v>1</v>
      </c>
      <c r="J33" s="18">
        <v>38</v>
      </c>
      <c r="O33" s="18" t="s">
        <v>19</v>
      </c>
      <c r="P33" s="18">
        <v>1</v>
      </c>
      <c r="Q33" s="18" t="s">
        <v>6</v>
      </c>
      <c r="R33" s="18">
        <v>10</v>
      </c>
      <c r="S33" s="18">
        <v>0.63</v>
      </c>
      <c r="T33" s="18">
        <v>1</v>
      </c>
      <c r="U33" s="18">
        <v>1</v>
      </c>
      <c r="V33" s="18">
        <v>8.1300000000000008</v>
      </c>
      <c r="W33" s="18">
        <v>4.5199999999999996</v>
      </c>
      <c r="X33" s="18" t="s">
        <v>30</v>
      </c>
      <c r="Y33" s="18">
        <v>3.3</v>
      </c>
      <c r="Z33" s="18">
        <v>1</v>
      </c>
      <c r="AA33" s="18">
        <v>1</v>
      </c>
      <c r="AB33" s="18">
        <v>1.31</v>
      </c>
      <c r="AC33" s="18">
        <v>0.25</v>
      </c>
      <c r="AD33" s="28">
        <f>AC33/0.7*100</f>
        <v>35.714285714285715</v>
      </c>
      <c r="AE33" s="29" t="s">
        <v>11</v>
      </c>
      <c r="AJ33" s="18">
        <v>0</v>
      </c>
      <c r="AK33" s="18">
        <v>2.4700000000000002</v>
      </c>
      <c r="AL33" s="18">
        <v>139</v>
      </c>
      <c r="AO33" s="32" t="s">
        <v>145</v>
      </c>
      <c r="AP33" s="32" t="s">
        <v>146</v>
      </c>
      <c r="AR33" s="18">
        <v>110</v>
      </c>
      <c r="AS33" s="18">
        <v>70</v>
      </c>
      <c r="AT33" s="18">
        <v>0</v>
      </c>
      <c r="AV33" s="18">
        <v>5.97</v>
      </c>
      <c r="AY33" s="18" t="s">
        <v>7</v>
      </c>
      <c r="BA33" s="18" t="s">
        <v>51</v>
      </c>
      <c r="BD33" s="18" t="s">
        <v>55</v>
      </c>
    </row>
    <row r="34" spans="1:56" s="2" customFormat="1" x14ac:dyDescent="0.2">
      <c r="A34" s="2" t="str">
        <f t="shared" si="0"/>
        <v>7.I.2</v>
      </c>
      <c r="B34" s="2">
        <v>7</v>
      </c>
      <c r="C34" s="2" t="s">
        <v>126</v>
      </c>
      <c r="D34" s="2">
        <v>2</v>
      </c>
      <c r="E34" s="2">
        <v>1977</v>
      </c>
      <c r="F34" s="2" t="s">
        <v>10</v>
      </c>
      <c r="G34" s="2" t="s">
        <v>15</v>
      </c>
      <c r="O34" s="2" t="s">
        <v>19</v>
      </c>
      <c r="P34" s="2">
        <v>1</v>
      </c>
      <c r="Q34" s="2" t="s">
        <v>70</v>
      </c>
      <c r="R34" s="2">
        <v>33</v>
      </c>
      <c r="S34" s="2">
        <v>0.56000000000000005</v>
      </c>
      <c r="T34" s="24" t="s">
        <v>130</v>
      </c>
      <c r="U34" s="2">
        <v>1</v>
      </c>
      <c r="V34" s="2">
        <v>5.5</v>
      </c>
      <c r="W34" s="2">
        <v>3.8</v>
      </c>
      <c r="Y34" s="2">
        <v>2.8</v>
      </c>
      <c r="Z34" s="24" t="s">
        <v>130</v>
      </c>
      <c r="AA34" s="2">
        <v>1</v>
      </c>
      <c r="AC34" s="30">
        <f>0.28*2.8224</f>
        <v>0.79027200000000009</v>
      </c>
      <c r="AD34" s="23">
        <f>AC34/0.7*100</f>
        <v>112.89600000000002</v>
      </c>
      <c r="AE34" s="24" t="s">
        <v>11</v>
      </c>
      <c r="AF34" s="2">
        <v>0.19</v>
      </c>
      <c r="AJ34" s="2">
        <v>0</v>
      </c>
      <c r="AK34" s="2">
        <v>2.5499999999999998</v>
      </c>
      <c r="AL34" s="2">
        <v>139</v>
      </c>
      <c r="AN34" s="2">
        <v>26.7</v>
      </c>
      <c r="AO34" s="25" t="s">
        <v>153</v>
      </c>
      <c r="AP34" s="25" t="s">
        <v>149</v>
      </c>
      <c r="AR34" s="2">
        <v>128</v>
      </c>
      <c r="AS34" s="2">
        <v>82</v>
      </c>
      <c r="AT34" s="2">
        <v>0</v>
      </c>
      <c r="AU34" s="2" t="s">
        <v>184</v>
      </c>
      <c r="AV34" s="2">
        <v>4.09</v>
      </c>
    </row>
    <row r="35" spans="1:56" s="18" customFormat="1" x14ac:dyDescent="0.2">
      <c r="A35" s="18" t="str">
        <f t="shared" si="0"/>
        <v>7.II.1</v>
      </c>
      <c r="B35" s="18">
        <v>7</v>
      </c>
      <c r="C35" s="18" t="s">
        <v>127</v>
      </c>
      <c r="D35" s="18">
        <v>1</v>
      </c>
      <c r="E35" s="18">
        <v>2005</v>
      </c>
      <c r="F35" s="18" t="s">
        <v>10</v>
      </c>
      <c r="P35" s="18">
        <v>0</v>
      </c>
      <c r="Q35" s="18" t="s">
        <v>217</v>
      </c>
      <c r="R35" s="18">
        <v>8</v>
      </c>
      <c r="S35" s="18">
        <v>0.74</v>
      </c>
      <c r="T35" s="29" t="s">
        <v>130</v>
      </c>
      <c r="U35" s="18">
        <v>1</v>
      </c>
      <c r="Y35" s="18">
        <v>3.3</v>
      </c>
      <c r="Z35" s="29" t="s">
        <v>130</v>
      </c>
      <c r="AA35" s="18">
        <v>1</v>
      </c>
      <c r="AD35" s="28"/>
      <c r="AE35" s="29" t="s">
        <v>11</v>
      </c>
      <c r="AJ35" s="18">
        <v>0</v>
      </c>
      <c r="AK35" s="18">
        <v>2.61</v>
      </c>
      <c r="AN35" s="18">
        <v>26</v>
      </c>
      <c r="AO35" s="32"/>
      <c r="AP35" s="32"/>
      <c r="AR35" s="18">
        <v>101</v>
      </c>
      <c r="AS35" s="18">
        <v>66</v>
      </c>
      <c r="AT35" s="18">
        <v>0</v>
      </c>
      <c r="AW35" s="18">
        <v>1.17</v>
      </c>
      <c r="BD35" s="18" t="s">
        <v>199</v>
      </c>
    </row>
    <row r="36" spans="1:56" s="45" customFormat="1" x14ac:dyDescent="0.2">
      <c r="A36" s="45" t="str">
        <f t="shared" si="0"/>
        <v>8.II.1</v>
      </c>
      <c r="B36" s="45">
        <v>8</v>
      </c>
      <c r="C36" s="45" t="s">
        <v>127</v>
      </c>
      <c r="D36" s="45">
        <v>1</v>
      </c>
      <c r="F36" s="45" t="s">
        <v>10</v>
      </c>
      <c r="G36" s="45" t="s">
        <v>15</v>
      </c>
      <c r="I36" s="46">
        <v>1</v>
      </c>
      <c r="J36" s="45">
        <v>664</v>
      </c>
      <c r="O36" s="45" t="s">
        <v>19</v>
      </c>
      <c r="P36" s="45">
        <v>1</v>
      </c>
      <c r="Q36" s="45" t="s">
        <v>143</v>
      </c>
      <c r="R36" s="45">
        <v>18</v>
      </c>
      <c r="S36" s="45">
        <v>0.54</v>
      </c>
      <c r="T36" s="45">
        <v>1</v>
      </c>
      <c r="U36" s="45">
        <v>1</v>
      </c>
      <c r="X36" s="45" t="s">
        <v>144</v>
      </c>
      <c r="Y36" s="45">
        <v>2.7</v>
      </c>
      <c r="Z36" s="47">
        <v>1</v>
      </c>
      <c r="AA36" s="45">
        <v>1</v>
      </c>
      <c r="AC36" s="45">
        <v>0.1</v>
      </c>
      <c r="AD36" s="48">
        <f>AC36/0.7*100</f>
        <v>14.285714285714288</v>
      </c>
      <c r="AE36" s="47"/>
      <c r="AK36" s="45">
        <v>2.35</v>
      </c>
      <c r="AL36" s="45">
        <v>140</v>
      </c>
      <c r="AO36" s="45" t="s">
        <v>152</v>
      </c>
      <c r="AP36" s="45" t="s">
        <v>159</v>
      </c>
      <c r="AR36" s="45">
        <v>113</v>
      </c>
      <c r="AS36" s="45">
        <v>65</v>
      </c>
      <c r="AT36" s="45">
        <v>0</v>
      </c>
    </row>
    <row r="37" spans="1:56" s="49" customFormat="1" x14ac:dyDescent="0.2">
      <c r="A37" s="49" t="str">
        <f>_xlfn.CONCAT(B37,".",C37,".",D37)</f>
        <v>9.III.1</v>
      </c>
      <c r="B37" s="49">
        <v>9</v>
      </c>
      <c r="C37" s="49" t="s">
        <v>128</v>
      </c>
      <c r="D37" s="49">
        <v>1</v>
      </c>
      <c r="E37" s="33">
        <v>1958</v>
      </c>
      <c r="F37" s="33" t="s">
        <v>10</v>
      </c>
      <c r="G37" s="33" t="s">
        <v>15</v>
      </c>
      <c r="H37" s="33"/>
      <c r="I37" s="33"/>
      <c r="J37" s="33"/>
      <c r="K37" s="33"/>
      <c r="L37" s="33"/>
      <c r="M37" s="33"/>
      <c r="N37" s="33"/>
      <c r="O37" s="33" t="s">
        <v>19</v>
      </c>
      <c r="P37" s="33">
        <v>1</v>
      </c>
      <c r="Q37" s="33" t="s">
        <v>166</v>
      </c>
      <c r="R37" s="33">
        <v>40</v>
      </c>
      <c r="S37" s="50">
        <v>0.51</v>
      </c>
      <c r="T37" s="33">
        <v>0</v>
      </c>
      <c r="U37" s="33">
        <v>1</v>
      </c>
      <c r="V37" s="33"/>
      <c r="W37" s="33">
        <v>6</v>
      </c>
      <c r="X37" s="33" t="s">
        <v>203</v>
      </c>
      <c r="Y37" s="33">
        <v>4</v>
      </c>
      <c r="Z37" s="33">
        <v>1</v>
      </c>
      <c r="AA37" s="33">
        <v>0</v>
      </c>
      <c r="AB37" s="33"/>
      <c r="AC37" s="33">
        <v>0.5</v>
      </c>
      <c r="AD37" s="33">
        <v>56</v>
      </c>
      <c r="AE37" s="51" t="s">
        <v>11</v>
      </c>
      <c r="AF37" s="33"/>
      <c r="AG37" s="33"/>
      <c r="AH37" s="33"/>
      <c r="AI37" s="33"/>
      <c r="AJ37" s="33">
        <v>0</v>
      </c>
      <c r="AK37" s="33">
        <v>2.4500000000000002</v>
      </c>
      <c r="AL37" s="33">
        <v>139</v>
      </c>
      <c r="AM37" s="33">
        <v>7.45</v>
      </c>
      <c r="AN37" s="33">
        <v>25.7</v>
      </c>
      <c r="AO37" s="33" t="s">
        <v>168</v>
      </c>
      <c r="AP37" s="33" t="s">
        <v>169</v>
      </c>
      <c r="AQ37" s="33"/>
      <c r="AR37" s="33">
        <v>100</v>
      </c>
      <c r="AS37" s="33">
        <v>50</v>
      </c>
      <c r="AT37" s="33">
        <v>0</v>
      </c>
      <c r="AU37" s="33" t="s">
        <v>201</v>
      </c>
      <c r="AV37" s="33">
        <v>5.91</v>
      </c>
      <c r="AW37" s="33"/>
      <c r="AX37" s="33">
        <v>21</v>
      </c>
      <c r="AY37" s="33"/>
      <c r="AZ37" s="33"/>
      <c r="BA37" s="33" t="s">
        <v>167</v>
      </c>
      <c r="BB37" s="33"/>
      <c r="BC37" s="33"/>
      <c r="BD37" s="33" t="s">
        <v>202</v>
      </c>
    </row>
    <row r="38" spans="1:56" s="49" customFormat="1" x14ac:dyDescent="0.2">
      <c r="A38" s="49" t="str">
        <f t="shared" ref="A38" si="4">_xlfn.CONCAT(B38,".",C38,".",D38)</f>
        <v>9.III.3</v>
      </c>
      <c r="B38" s="33">
        <v>9</v>
      </c>
      <c r="C38" s="33" t="s">
        <v>128</v>
      </c>
      <c r="D38" s="33">
        <v>3</v>
      </c>
      <c r="F38" s="33" t="s">
        <v>10</v>
      </c>
      <c r="I38" s="52"/>
      <c r="P38" s="33">
        <v>0</v>
      </c>
      <c r="Y38" s="53"/>
      <c r="Z38" s="53"/>
      <c r="AA38" s="53" t="s">
        <v>205</v>
      </c>
      <c r="AD38" s="54"/>
      <c r="AE38" s="53"/>
      <c r="AJ38" s="51" t="s">
        <v>205</v>
      </c>
      <c r="BD38" s="33" t="s">
        <v>206</v>
      </c>
    </row>
    <row r="39" spans="1:56" s="49" customFormat="1" x14ac:dyDescent="0.2">
      <c r="A39" s="49" t="str">
        <f t="shared" si="0"/>
        <v>9.III.4</v>
      </c>
      <c r="B39" s="33">
        <v>9</v>
      </c>
      <c r="C39" s="33" t="s">
        <v>128</v>
      </c>
      <c r="D39" s="33">
        <v>4</v>
      </c>
      <c r="F39" s="33" t="s">
        <v>10</v>
      </c>
      <c r="I39" s="52"/>
      <c r="P39" s="33">
        <v>0</v>
      </c>
      <c r="Y39" s="53"/>
      <c r="Z39" s="53"/>
      <c r="AA39" s="53"/>
      <c r="AD39" s="54"/>
      <c r="AE39" s="53"/>
      <c r="AJ39" s="51" t="s">
        <v>205</v>
      </c>
      <c r="BD39" s="33" t="s">
        <v>207</v>
      </c>
    </row>
    <row r="40" spans="1:56" s="49" customFormat="1" x14ac:dyDescent="0.2">
      <c r="A40" s="49" t="str">
        <f t="shared" si="0"/>
        <v>9.III.7</v>
      </c>
      <c r="B40" s="33">
        <v>9</v>
      </c>
      <c r="C40" s="33" t="s">
        <v>128</v>
      </c>
      <c r="D40" s="33">
        <v>7</v>
      </c>
      <c r="F40" s="33" t="s">
        <v>9</v>
      </c>
      <c r="I40" s="52"/>
      <c r="P40" s="33">
        <v>0</v>
      </c>
      <c r="Y40" s="53"/>
      <c r="Z40" s="53"/>
      <c r="AA40" s="53" t="s">
        <v>205</v>
      </c>
      <c r="AD40" s="54"/>
      <c r="AE40" s="53"/>
      <c r="AJ40" s="51"/>
      <c r="BD40" s="33"/>
    </row>
    <row r="41" spans="1:56" s="18" customFormat="1" x14ac:dyDescent="0.2">
      <c r="A41" s="18" t="str">
        <f t="shared" si="0"/>
        <v>9.II.2</v>
      </c>
      <c r="B41" s="32">
        <v>9</v>
      </c>
      <c r="C41" s="32" t="s">
        <v>127</v>
      </c>
      <c r="D41" s="32">
        <v>2</v>
      </c>
      <c r="F41" s="32" t="s">
        <v>10</v>
      </c>
      <c r="I41" s="35"/>
      <c r="P41" s="32">
        <v>0</v>
      </c>
      <c r="Q41" s="32" t="s">
        <v>204</v>
      </c>
      <c r="Y41" s="29"/>
      <c r="Z41" s="29"/>
      <c r="AA41" s="29" t="s">
        <v>205</v>
      </c>
      <c r="AD41" s="28"/>
      <c r="AE41" s="29"/>
      <c r="AJ41" s="43" t="s">
        <v>205</v>
      </c>
    </row>
    <row r="42" spans="1:56" s="2" customFormat="1" x14ac:dyDescent="0.2">
      <c r="A42" s="2" t="str">
        <f t="shared" ref="A42:A52" si="5">_xlfn.CONCAT(B42,".",C42,".",D42)</f>
        <v>10.II.3</v>
      </c>
      <c r="B42" s="2">
        <v>10</v>
      </c>
      <c r="C42" s="2" t="s">
        <v>127</v>
      </c>
      <c r="D42" s="2">
        <v>3</v>
      </c>
      <c r="E42" s="2">
        <v>1979</v>
      </c>
      <c r="F42" s="2" t="s">
        <v>10</v>
      </c>
      <c r="G42" s="2" t="s">
        <v>15</v>
      </c>
      <c r="I42" s="24" t="s">
        <v>156</v>
      </c>
      <c r="J42" s="2">
        <v>15624</v>
      </c>
      <c r="O42" s="2" t="s">
        <v>19</v>
      </c>
      <c r="P42" s="2">
        <v>1</v>
      </c>
      <c r="Q42" s="2" t="s">
        <v>150</v>
      </c>
      <c r="R42" s="2">
        <v>39</v>
      </c>
      <c r="S42" s="2">
        <v>0.59</v>
      </c>
      <c r="T42" s="2">
        <v>1</v>
      </c>
      <c r="U42" s="2">
        <v>1</v>
      </c>
      <c r="V42" s="2">
        <v>5</v>
      </c>
      <c r="Y42" s="2">
        <v>3.2</v>
      </c>
      <c r="Z42" s="2">
        <v>0</v>
      </c>
      <c r="AA42" s="2">
        <v>1</v>
      </c>
      <c r="AC42" s="24" t="s">
        <v>151</v>
      </c>
      <c r="AE42" s="24">
        <v>50</v>
      </c>
      <c r="AF42" s="2">
        <v>0.52</v>
      </c>
      <c r="AG42" s="2">
        <v>320</v>
      </c>
      <c r="AJ42" s="2">
        <v>1</v>
      </c>
      <c r="AK42" s="2">
        <v>2.27</v>
      </c>
      <c r="AL42" s="2">
        <v>137</v>
      </c>
      <c r="AM42" s="2">
        <v>7.39</v>
      </c>
      <c r="AN42" s="2">
        <v>26</v>
      </c>
      <c r="AO42" s="2" t="s">
        <v>154</v>
      </c>
      <c r="AP42" s="2" t="s">
        <v>179</v>
      </c>
      <c r="AR42" s="2">
        <v>122</v>
      </c>
      <c r="AS42" s="2">
        <v>70</v>
      </c>
      <c r="AT42" s="2">
        <v>0</v>
      </c>
      <c r="AU42" s="2" t="s">
        <v>194</v>
      </c>
      <c r="AV42" s="2">
        <v>5.3</v>
      </c>
      <c r="BA42" s="2" t="s">
        <v>155</v>
      </c>
      <c r="BB42" s="2" t="s">
        <v>186</v>
      </c>
      <c r="BD42" s="2" t="s">
        <v>195</v>
      </c>
    </row>
    <row r="43" spans="1:56" s="18" customFormat="1" x14ac:dyDescent="0.2">
      <c r="A43" s="18" t="str">
        <f t="shared" si="5"/>
        <v>10.I.2</v>
      </c>
      <c r="B43" s="18">
        <v>10</v>
      </c>
      <c r="C43" s="18" t="s">
        <v>126</v>
      </c>
      <c r="D43" s="18">
        <v>2</v>
      </c>
      <c r="E43" s="18">
        <v>1954</v>
      </c>
      <c r="F43" s="18" t="s">
        <v>10</v>
      </c>
      <c r="G43" s="18" t="s">
        <v>15</v>
      </c>
      <c r="I43" s="55">
        <v>0.99790000000000001</v>
      </c>
      <c r="J43" s="18">
        <v>2400</v>
      </c>
      <c r="O43" s="18" t="s">
        <v>19</v>
      </c>
      <c r="P43" s="18">
        <v>0</v>
      </c>
      <c r="R43" s="18">
        <v>67</v>
      </c>
      <c r="S43" s="29">
        <v>0.68</v>
      </c>
      <c r="T43" s="18">
        <v>0</v>
      </c>
      <c r="U43" s="18">
        <v>1</v>
      </c>
      <c r="V43" s="18">
        <v>4</v>
      </c>
      <c r="Y43" s="18">
        <v>4.5</v>
      </c>
      <c r="Z43" s="18">
        <v>0</v>
      </c>
      <c r="AA43" s="18">
        <v>0</v>
      </c>
      <c r="AE43" s="29">
        <v>24</v>
      </c>
      <c r="AJ43" s="18">
        <v>1</v>
      </c>
      <c r="AT43" s="18" t="s">
        <v>196</v>
      </c>
      <c r="BA43" s="18" t="s">
        <v>197</v>
      </c>
      <c r="BD43" s="18" t="s">
        <v>198</v>
      </c>
    </row>
    <row r="44" spans="1:56" s="45" customFormat="1" x14ac:dyDescent="0.2">
      <c r="A44" s="45" t="str">
        <f t="shared" si="5"/>
        <v>11.II.1</v>
      </c>
      <c r="B44" s="45">
        <v>11</v>
      </c>
      <c r="C44" s="45" t="s">
        <v>127</v>
      </c>
      <c r="D44" s="45">
        <v>1</v>
      </c>
      <c r="E44" s="45">
        <v>1967</v>
      </c>
      <c r="F44" s="45" t="s">
        <v>9</v>
      </c>
      <c r="G44" s="45" t="s">
        <v>24</v>
      </c>
      <c r="I44" s="47" t="s">
        <v>156</v>
      </c>
      <c r="J44" s="47" t="s">
        <v>170</v>
      </c>
      <c r="K44" s="56">
        <v>0.97829999999999995</v>
      </c>
      <c r="L44" s="45">
        <v>92</v>
      </c>
      <c r="O44" s="45" t="s">
        <v>18</v>
      </c>
      <c r="P44" s="45">
        <v>1</v>
      </c>
      <c r="Q44" s="45" t="s">
        <v>5</v>
      </c>
      <c r="R44" s="45">
        <v>46</v>
      </c>
      <c r="S44" s="45">
        <v>0.56000000000000005</v>
      </c>
      <c r="T44" s="45">
        <v>0</v>
      </c>
      <c r="U44" s="45">
        <v>1</v>
      </c>
      <c r="V44" s="45">
        <v>8.2799999999999994</v>
      </c>
      <c r="W44" s="45">
        <v>4.4000000000000004</v>
      </c>
      <c r="X44" s="45" t="s">
        <v>31</v>
      </c>
      <c r="Y44" s="45">
        <v>4.5</v>
      </c>
      <c r="Z44" s="45">
        <v>0</v>
      </c>
      <c r="AA44" s="45">
        <v>0</v>
      </c>
      <c r="AB44" s="45">
        <v>0.02</v>
      </c>
      <c r="AC44" s="45">
        <v>0.17</v>
      </c>
      <c r="AD44" s="48">
        <f>AC44/0.7*100</f>
        <v>24.285714285714288</v>
      </c>
      <c r="AE44" s="47" t="s">
        <v>11</v>
      </c>
      <c r="AG44" s="45">
        <v>89.1</v>
      </c>
      <c r="AJ44" s="45">
        <v>0</v>
      </c>
      <c r="AK44" s="45">
        <v>2.4</v>
      </c>
      <c r="AL44" s="45">
        <v>141</v>
      </c>
      <c r="AO44" s="45" t="s">
        <v>116</v>
      </c>
      <c r="AP44" s="45" t="s">
        <v>115</v>
      </c>
      <c r="AQ44" s="45">
        <v>17.399999999999999</v>
      </c>
      <c r="AT44" s="45">
        <v>0</v>
      </c>
      <c r="AV44" s="45">
        <v>5.17</v>
      </c>
    </row>
    <row r="45" spans="1:56" s="49" customFormat="1" x14ac:dyDescent="0.2">
      <c r="A45" s="49" t="str">
        <f t="shared" si="5"/>
        <v>12.III.3</v>
      </c>
      <c r="B45" s="49">
        <v>12</v>
      </c>
      <c r="C45" s="49" t="s">
        <v>128</v>
      </c>
      <c r="D45" s="49">
        <v>3</v>
      </c>
      <c r="E45" s="49">
        <v>1968</v>
      </c>
      <c r="F45" s="49" t="s">
        <v>9</v>
      </c>
      <c r="G45" s="49" t="s">
        <v>24</v>
      </c>
      <c r="I45" s="53" t="s">
        <v>156</v>
      </c>
      <c r="J45" s="53" t="s">
        <v>170</v>
      </c>
      <c r="O45" s="49" t="s">
        <v>18</v>
      </c>
      <c r="P45" s="49">
        <v>1</v>
      </c>
      <c r="Q45" s="49" t="s">
        <v>216</v>
      </c>
      <c r="R45" s="49">
        <v>52</v>
      </c>
      <c r="S45" s="53">
        <v>0.52</v>
      </c>
      <c r="T45" s="49">
        <v>0</v>
      </c>
      <c r="U45" s="49">
        <v>1</v>
      </c>
      <c r="V45" s="49">
        <v>7.5</v>
      </c>
      <c r="X45" s="49" t="s">
        <v>174</v>
      </c>
      <c r="Y45" s="49">
        <v>3.4</v>
      </c>
      <c r="Z45" s="49">
        <v>1</v>
      </c>
      <c r="AA45" s="49">
        <v>1</v>
      </c>
      <c r="AC45" s="49">
        <v>0.18</v>
      </c>
      <c r="AE45" s="53" t="s">
        <v>11</v>
      </c>
      <c r="AG45" s="53" t="s">
        <v>175</v>
      </c>
      <c r="AJ45" s="49">
        <v>0</v>
      </c>
      <c r="AK45" s="49">
        <v>2.4900000000000002</v>
      </c>
      <c r="AL45" s="49">
        <v>141</v>
      </c>
      <c r="AN45" s="49">
        <v>30</v>
      </c>
      <c r="AO45" s="49" t="s">
        <v>178</v>
      </c>
      <c r="AP45" s="49" t="s">
        <v>181</v>
      </c>
      <c r="AQ45" s="49">
        <v>18</v>
      </c>
      <c r="AR45" s="49">
        <v>142</v>
      </c>
      <c r="AS45" s="49">
        <v>95</v>
      </c>
      <c r="AT45" s="49">
        <v>1</v>
      </c>
      <c r="AU45" s="49" t="s">
        <v>183</v>
      </c>
      <c r="BA45" s="49" t="s">
        <v>176</v>
      </c>
      <c r="BC45" s="49" t="s">
        <v>193</v>
      </c>
    </row>
    <row r="46" spans="1:56" s="49" customFormat="1" x14ac:dyDescent="0.2">
      <c r="A46" s="49" t="str">
        <f t="shared" si="5"/>
        <v>12.II.2</v>
      </c>
      <c r="B46" s="49">
        <v>12</v>
      </c>
      <c r="C46" s="49" t="s">
        <v>127</v>
      </c>
      <c r="D46" s="49">
        <v>2</v>
      </c>
      <c r="F46" s="49" t="s">
        <v>10</v>
      </c>
      <c r="I46" s="57"/>
      <c r="S46" s="53"/>
      <c r="AE46" s="53"/>
      <c r="BD46" s="49" t="s">
        <v>211</v>
      </c>
    </row>
    <row r="47" spans="1:56" s="49" customFormat="1" x14ac:dyDescent="0.2">
      <c r="A47" s="49" t="str">
        <f t="shared" si="5"/>
        <v>12.II.8</v>
      </c>
      <c r="B47" s="49">
        <v>12</v>
      </c>
      <c r="C47" s="49" t="s">
        <v>127</v>
      </c>
      <c r="D47" s="49">
        <v>8</v>
      </c>
      <c r="F47" s="49" t="s">
        <v>10</v>
      </c>
      <c r="I47" s="57"/>
      <c r="S47" s="53"/>
      <c r="AE47" s="53"/>
      <c r="BD47" s="49" t="s">
        <v>212</v>
      </c>
    </row>
    <row r="48" spans="1:56" s="49" customFormat="1" x14ac:dyDescent="0.2">
      <c r="A48" s="49" t="str">
        <f t="shared" si="5"/>
        <v>12.II.11</v>
      </c>
      <c r="B48" s="49">
        <v>12</v>
      </c>
      <c r="C48" s="49" t="s">
        <v>127</v>
      </c>
      <c r="D48" s="49">
        <v>11</v>
      </c>
      <c r="I48" s="57"/>
      <c r="S48" s="53"/>
      <c r="AE48" s="53"/>
      <c r="BD48" s="49" t="s">
        <v>212</v>
      </c>
    </row>
    <row r="49" spans="1:56" s="49" customFormat="1" x14ac:dyDescent="0.2">
      <c r="A49" s="49" t="str">
        <f t="shared" si="5"/>
        <v>12.III.1</v>
      </c>
      <c r="B49" s="49">
        <v>12</v>
      </c>
      <c r="C49" s="49" t="s">
        <v>128</v>
      </c>
      <c r="D49" s="49">
        <v>1</v>
      </c>
      <c r="I49" s="57"/>
      <c r="S49" s="53"/>
      <c r="AA49" s="49">
        <v>1</v>
      </c>
      <c r="AE49" s="53"/>
      <c r="BD49" s="49" t="s">
        <v>213</v>
      </c>
    </row>
    <row r="50" spans="1:56" s="49" customFormat="1" x14ac:dyDescent="0.2">
      <c r="A50" s="49" t="str">
        <f t="shared" si="5"/>
        <v>12.III.2</v>
      </c>
      <c r="B50" s="49">
        <v>12</v>
      </c>
      <c r="C50" s="49" t="s">
        <v>128</v>
      </c>
      <c r="D50" s="49">
        <v>2</v>
      </c>
      <c r="I50" s="57"/>
      <c r="S50" s="53"/>
      <c r="AE50" s="53"/>
      <c r="BD50" s="49" t="s">
        <v>214</v>
      </c>
    </row>
    <row r="51" spans="1:56" s="49" customFormat="1" x14ac:dyDescent="0.2">
      <c r="A51" s="49" t="str">
        <f t="shared" si="5"/>
        <v>12.III.5</v>
      </c>
      <c r="B51" s="49">
        <v>12</v>
      </c>
      <c r="C51" s="49" t="s">
        <v>128</v>
      </c>
      <c r="D51" s="49">
        <v>5</v>
      </c>
      <c r="I51" s="57"/>
      <c r="S51" s="53"/>
      <c r="AA51" s="49">
        <v>1</v>
      </c>
      <c r="AE51" s="53"/>
      <c r="BD51" s="49" t="s">
        <v>215</v>
      </c>
    </row>
    <row r="52" spans="1:56" s="18" customFormat="1" x14ac:dyDescent="0.2">
      <c r="A52" s="18" t="str">
        <f t="shared" si="5"/>
        <v>12.III.6</v>
      </c>
      <c r="B52" s="18">
        <v>12</v>
      </c>
      <c r="C52" s="18" t="s">
        <v>128</v>
      </c>
      <c r="D52" s="18">
        <v>6</v>
      </c>
      <c r="I52" s="55"/>
      <c r="S52" s="29"/>
      <c r="AE52" s="29"/>
      <c r="BD52" s="18" t="s">
        <v>212</v>
      </c>
    </row>
    <row r="53" spans="1:56" s="2" customFormat="1" x14ac:dyDescent="0.2">
      <c r="A53" s="2" t="str">
        <f t="shared" si="0"/>
        <v>13.II.3</v>
      </c>
      <c r="B53" s="2">
        <v>13</v>
      </c>
      <c r="C53" s="2" t="s">
        <v>127</v>
      </c>
      <c r="D53" s="2">
        <v>3</v>
      </c>
      <c r="E53" s="2">
        <v>1952</v>
      </c>
      <c r="F53" s="2" t="s">
        <v>9</v>
      </c>
      <c r="G53" s="2" t="s">
        <v>17</v>
      </c>
      <c r="H53" s="2" t="s">
        <v>108</v>
      </c>
      <c r="O53" s="2" t="s">
        <v>19</v>
      </c>
      <c r="P53" s="2">
        <v>0</v>
      </c>
      <c r="Q53" s="2" t="s">
        <v>110</v>
      </c>
      <c r="R53" s="2">
        <v>27</v>
      </c>
      <c r="S53" s="2">
        <v>0.54</v>
      </c>
      <c r="T53" s="2">
        <v>1</v>
      </c>
      <c r="U53" s="2">
        <v>1</v>
      </c>
      <c r="X53" s="2" t="s">
        <v>111</v>
      </c>
      <c r="Y53" s="2">
        <v>4</v>
      </c>
      <c r="Z53" s="2">
        <v>0</v>
      </c>
      <c r="AA53" s="2">
        <v>0</v>
      </c>
      <c r="AD53" s="23"/>
      <c r="AE53" s="24">
        <v>39</v>
      </c>
      <c r="AJ53" s="2">
        <v>1</v>
      </c>
      <c r="AK53" s="2">
        <v>2.2799999999999998</v>
      </c>
      <c r="AL53" s="2">
        <v>136</v>
      </c>
      <c r="AN53" s="2">
        <v>24</v>
      </c>
      <c r="AR53" s="2">
        <v>120</v>
      </c>
      <c r="AS53" s="2">
        <v>60</v>
      </c>
      <c r="AT53" s="2">
        <v>0</v>
      </c>
      <c r="AV53" s="2">
        <v>4.0999999999999996</v>
      </c>
      <c r="BA53" s="2" t="s">
        <v>113</v>
      </c>
      <c r="BD53" s="2" t="s">
        <v>200</v>
      </c>
    </row>
    <row r="54" spans="1:56" s="2" customFormat="1" x14ac:dyDescent="0.2">
      <c r="A54" s="2" t="str">
        <f>_xlfn.CONCAT(B54,".",C54,".",D54)</f>
        <v>13.III.2</v>
      </c>
      <c r="B54" s="2">
        <v>13</v>
      </c>
      <c r="C54" s="2" t="s">
        <v>128</v>
      </c>
      <c r="D54" s="2">
        <v>2</v>
      </c>
      <c r="E54" s="2">
        <v>1973</v>
      </c>
      <c r="F54" s="2" t="s">
        <v>9</v>
      </c>
      <c r="G54" s="2" t="s">
        <v>17</v>
      </c>
      <c r="H54" s="2" t="s">
        <v>108</v>
      </c>
      <c r="O54" s="2" t="s">
        <v>19</v>
      </c>
      <c r="P54" s="2">
        <v>0</v>
      </c>
      <c r="Q54" s="2" t="s">
        <v>110</v>
      </c>
      <c r="R54" s="2">
        <v>21</v>
      </c>
      <c r="S54" s="2">
        <v>0.6</v>
      </c>
      <c r="T54" s="2">
        <v>1</v>
      </c>
      <c r="U54" s="2">
        <v>1</v>
      </c>
      <c r="X54" s="2" t="s">
        <v>112</v>
      </c>
      <c r="Y54" s="2">
        <v>3.8</v>
      </c>
      <c r="Z54" s="2">
        <v>1</v>
      </c>
      <c r="AA54" s="2">
        <v>1</v>
      </c>
      <c r="AD54" s="23"/>
      <c r="AE54" s="24">
        <v>56</v>
      </c>
      <c r="AJ54" s="2">
        <v>1</v>
      </c>
      <c r="AK54" s="2">
        <v>2.4300000000000002</v>
      </c>
      <c r="AL54" s="2">
        <v>141</v>
      </c>
      <c r="AN54" s="2">
        <v>34</v>
      </c>
      <c r="AV54" s="2">
        <v>4.3</v>
      </c>
      <c r="BA54" s="2" t="s">
        <v>109</v>
      </c>
    </row>
    <row r="55" spans="1:56" s="19" customFormat="1" ht="17" thickBot="1" x14ac:dyDescent="0.25">
      <c r="AE55" s="20"/>
    </row>
    <row r="56" spans="1:56" x14ac:dyDescent="0.2">
      <c r="A56" t="s">
        <v>72</v>
      </c>
      <c r="S56">
        <f>1/0.41152</f>
        <v>2.4300155520995332</v>
      </c>
      <c r="W56">
        <f>1/0.41152</f>
        <v>2.4300155520995332</v>
      </c>
      <c r="Z56" s="1"/>
      <c r="AB56" s="2">
        <f>1/0.02495</f>
        <v>40.080160320641284</v>
      </c>
      <c r="AC56" s="2">
        <f>1/2.8224</f>
        <v>0.35430839002267572</v>
      </c>
      <c r="AD56" s="2"/>
      <c r="AK56">
        <f>1/0.2495</f>
        <v>4.0080160320641278</v>
      </c>
      <c r="AV56">
        <f>1/0.0259</f>
        <v>38.610038610038607</v>
      </c>
    </row>
    <row r="57" spans="1:56" x14ac:dyDescent="0.2">
      <c r="A57" t="s">
        <v>73</v>
      </c>
      <c r="S57" t="s">
        <v>74</v>
      </c>
      <c r="W57" t="s">
        <v>74</v>
      </c>
      <c r="AB57" t="s">
        <v>75</v>
      </c>
      <c r="AC57" t="s">
        <v>76</v>
      </c>
      <c r="AK57" t="s">
        <v>74</v>
      </c>
      <c r="AV57" t="s">
        <v>74</v>
      </c>
    </row>
    <row r="59" spans="1:56" x14ac:dyDescent="0.2">
      <c r="A59" t="s">
        <v>28</v>
      </c>
    </row>
    <row r="60" spans="1:56" ht="17" customHeight="1" x14ac:dyDescent="0.2">
      <c r="A60" t="s">
        <v>132</v>
      </c>
      <c r="Q60" s="15"/>
      <c r="R60" s="15"/>
      <c r="S60" s="15"/>
      <c r="T60" s="15"/>
      <c r="U60" s="15"/>
      <c r="W60" s="15"/>
      <c r="X60" s="15"/>
      <c r="Y60" s="15"/>
      <c r="AA60" s="15"/>
    </row>
    <row r="61" spans="1:56" x14ac:dyDescent="0.2">
      <c r="A61" s="16"/>
      <c r="G61" s="15"/>
      <c r="H61" s="15"/>
      <c r="I61" s="15"/>
      <c r="J61" s="15"/>
      <c r="K61" s="15"/>
      <c r="L61" s="15"/>
      <c r="M61" s="15"/>
      <c r="N61" s="15"/>
      <c r="O61" s="15"/>
      <c r="P61" s="15"/>
      <c r="Q61" s="15"/>
      <c r="R61" s="15"/>
      <c r="S61" s="15"/>
      <c r="T61" s="15"/>
      <c r="U61" s="15"/>
      <c r="W61" s="15"/>
      <c r="X61" s="15"/>
      <c r="Y61" s="15"/>
      <c r="AA61" s="15"/>
    </row>
    <row r="62" spans="1:56" x14ac:dyDescent="0.2">
      <c r="Q62" s="15"/>
      <c r="R62" s="15"/>
      <c r="S62" s="15"/>
      <c r="T62" s="15"/>
      <c r="U62" s="15"/>
      <c r="V62" s="15"/>
      <c r="AA62" s="15"/>
    </row>
    <row r="63" spans="1:56" x14ac:dyDescent="0.2">
      <c r="Q63" s="15"/>
      <c r="R63" s="15"/>
      <c r="S63" s="15"/>
    </row>
    <row r="64" spans="1:56" x14ac:dyDescent="0.2">
      <c r="J64" s="14"/>
      <c r="Q64" s="15"/>
      <c r="R64" s="15"/>
      <c r="S64" s="15"/>
    </row>
    <row r="65" spans="1:28" x14ac:dyDescent="0.2">
      <c r="J65" s="14"/>
    </row>
    <row r="71" spans="1:28" x14ac:dyDescent="0.2">
      <c r="AB71" s="3"/>
    </row>
    <row r="72" spans="1:28" x14ac:dyDescent="0.2">
      <c r="A72" s="4"/>
    </row>
  </sheetData>
  <sortState xmlns:xlrd2="http://schemas.microsoft.com/office/spreadsheetml/2017/richdata2" ref="A4:CJ52">
    <sortCondition ref="A4:A52"/>
  </sortState>
  <phoneticPr fontId="7"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Supplementary_Table3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Daan Viering</cp:lastModifiedBy>
  <dcterms:created xsi:type="dcterms:W3CDTF">2019-05-14T13:04:10Z</dcterms:created>
  <dcterms:modified xsi:type="dcterms:W3CDTF">2021-07-14T09:52:53Z</dcterms:modified>
</cp:coreProperties>
</file>